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90E" lockStructure="1"/>
  <bookViews>
    <workbookView xWindow="0" yWindow="0" windowWidth="20490" windowHeight="8205" tabRatio="922"/>
  </bookViews>
  <sheets>
    <sheet name="Útmutató" sheetId="1" r:id="rId1"/>
    <sheet name="Árajánlat összesítő" sheetId="2" r:id="rId2"/>
    <sheet name="Elszámolható ktg." sheetId="3" r:id="rId3"/>
    <sheet name="Nem elszám. ktg." sheetId="4" r:id="rId4"/>
    <sheet name="1" sheetId="5" r:id="rId5"/>
    <sheet name="2" sheetId="6" r:id="rId6"/>
    <sheet name="3" sheetId="7" r:id="rId7"/>
    <sheet name="4" sheetId="8" r:id="rId8"/>
    <sheet name="5" sheetId="9" r:id="rId9"/>
    <sheet name="6" sheetId="10" r:id="rId10"/>
    <sheet name="7" sheetId="11" r:id="rId11"/>
    <sheet name="8" sheetId="12" r:id="rId12"/>
    <sheet name="9" sheetId="13" r:id="rId13"/>
    <sheet name="10" sheetId="14" r:id="rId14"/>
    <sheet name="11" sheetId="15" r:id="rId15"/>
    <sheet name="12" sheetId="16" r:id="rId16"/>
    <sheet name="13" sheetId="17" r:id="rId17"/>
    <sheet name="14" sheetId="18" r:id="rId18"/>
    <sheet name="15" sheetId="19" r:id="rId19"/>
    <sheet name="16" sheetId="20" r:id="rId20"/>
    <sheet name="17" sheetId="21" r:id="rId21"/>
    <sheet name="18" sheetId="22" r:id="rId22"/>
    <sheet name="19" sheetId="23" r:id="rId23"/>
  </sheets>
  <definedNames>
    <definedName name="_xlnm._FilterDatabase" localSheetId="21" hidden="1">'18'!$A$7:$CF$69</definedName>
    <definedName name="_xlnm.Print_Titles" localSheetId="4">'1'!$3:$3</definedName>
    <definedName name="_xlnm.Print_Titles" localSheetId="6">'3'!$3:$3</definedName>
    <definedName name="_xlnm.Print_Titles" localSheetId="7">'4'!$3:$3</definedName>
    <definedName name="_xlnm.Print_Area" localSheetId="4">'1'!$A$2:$I$51</definedName>
    <definedName name="_xlnm.Print_Area" localSheetId="13">'10'!$A$2:$I$45</definedName>
    <definedName name="_xlnm.Print_Area" localSheetId="14">'11'!$A$2:$H$34</definedName>
    <definedName name="_xlnm.Print_Area" localSheetId="15">'12'!$A$2:$I$33</definedName>
    <definedName name="_xlnm.Print_Area" localSheetId="16">'13'!$A$2:$I$33</definedName>
    <definedName name="_xlnm.Print_Area" localSheetId="17">'14'!$A$2:$I$33</definedName>
    <definedName name="_xlnm.Print_Area" localSheetId="18">'15'!$A$2:$I$33</definedName>
    <definedName name="_xlnm.Print_Area" localSheetId="19">'16'!$A$1:$I$27</definedName>
    <definedName name="_xlnm.Print_Area" localSheetId="20">'17'!$A$1:$C$27</definedName>
    <definedName name="_xlnm.Print_Area" localSheetId="21">'18'!$A$1:$CE$69</definedName>
    <definedName name="_xlnm.Print_Area" localSheetId="22">'19'!$A$1:$K$49</definedName>
    <definedName name="_xlnm.Print_Area" localSheetId="5">'2'!$A$2:$I$26</definedName>
    <definedName name="_xlnm.Print_Area" localSheetId="6">'3'!$A$2:$I$38</definedName>
    <definedName name="_xlnm.Print_Area" localSheetId="7">'4'!$A$2:$K$52</definedName>
    <definedName name="_xlnm.Print_Area" localSheetId="8">'5'!$A$2:$K$65</definedName>
    <definedName name="_xlnm.Print_Area" localSheetId="9">'6'!$A$2:$I$2227</definedName>
    <definedName name="_xlnm.Print_Area" localSheetId="10">'7'!$A$2:$H$24</definedName>
    <definedName name="_xlnm.Print_Area" localSheetId="11">'8'!$A$2:$I$37</definedName>
    <definedName name="_xlnm.Print_Area" localSheetId="12">'9'!$A$2:$I$43</definedName>
    <definedName name="_xlnm.Print_Area" localSheetId="1">'Árajánlat összesítő'!$B$1:$D$45</definedName>
    <definedName name="_xlnm.Print_Area" localSheetId="2">'Elszámolható ktg.'!$B$1:$D$39</definedName>
    <definedName name="_xlnm.Print_Area" localSheetId="3">'Nem elszám. ktg.'!$B$1:$D$32</definedName>
    <definedName name="_xlnm.Print_Area" localSheetId="0">Útmutató!$A$1:$G$50</definedName>
    <definedName name="Z_9DBB59B6_7CA7_4085_97B7_26C01D2F3151_.wvu.Cols" localSheetId="4" hidden="1">'1'!$J:$L</definedName>
    <definedName name="Z_9DBB59B6_7CA7_4085_97B7_26C01D2F3151_.wvu.Cols" localSheetId="13" hidden="1">'10'!$J:$K</definedName>
    <definedName name="Z_9DBB59B6_7CA7_4085_97B7_26C01D2F3151_.wvu.Cols" localSheetId="14" hidden="1">'11'!$I:$J</definedName>
    <definedName name="Z_9DBB59B6_7CA7_4085_97B7_26C01D2F3151_.wvu.Cols" localSheetId="15" hidden="1">'12'!$J:$K</definedName>
    <definedName name="Z_9DBB59B6_7CA7_4085_97B7_26C01D2F3151_.wvu.Cols" localSheetId="16" hidden="1">'13'!$J:$K</definedName>
    <definedName name="Z_9DBB59B6_7CA7_4085_97B7_26C01D2F3151_.wvu.Cols" localSheetId="17" hidden="1">'14'!$J:$K</definedName>
    <definedName name="Z_9DBB59B6_7CA7_4085_97B7_26C01D2F3151_.wvu.Cols" localSheetId="18" hidden="1">'15'!$J:$K</definedName>
    <definedName name="Z_9DBB59B6_7CA7_4085_97B7_26C01D2F3151_.wvu.Cols" localSheetId="19" hidden="1">'16'!$J:$L</definedName>
    <definedName name="Z_9DBB59B6_7CA7_4085_97B7_26C01D2F3151_.wvu.Cols" localSheetId="20" hidden="1">'17'!$E:$E</definedName>
    <definedName name="Z_9DBB59B6_7CA7_4085_97B7_26C01D2F3151_.wvu.Cols" localSheetId="21" hidden="1">'18'!$Z:$AN,'18'!$BD:$BF</definedName>
    <definedName name="Z_9DBB59B6_7CA7_4085_97B7_26C01D2F3151_.wvu.Cols" localSheetId="5" hidden="1">'2'!$J:$L</definedName>
    <definedName name="Z_9DBB59B6_7CA7_4085_97B7_26C01D2F3151_.wvu.Cols" localSheetId="6" hidden="1">'3'!$J:$L</definedName>
    <definedName name="Z_9DBB59B6_7CA7_4085_97B7_26C01D2F3151_.wvu.Cols" localSheetId="7" hidden="1">'4'!$L:$O</definedName>
    <definedName name="Z_9DBB59B6_7CA7_4085_97B7_26C01D2F3151_.wvu.Cols" localSheetId="8" hidden="1">'5'!$L:$N</definedName>
    <definedName name="Z_9DBB59B6_7CA7_4085_97B7_26C01D2F3151_.wvu.Cols" localSheetId="9" hidden="1">'6'!$J:$L</definedName>
    <definedName name="Z_9DBB59B6_7CA7_4085_97B7_26C01D2F3151_.wvu.Cols" localSheetId="10" hidden="1">'7'!$I:$K</definedName>
    <definedName name="Z_9DBB59B6_7CA7_4085_97B7_26C01D2F3151_.wvu.Cols" localSheetId="11" hidden="1">'8'!$J:$L</definedName>
    <definedName name="Z_9DBB59B6_7CA7_4085_97B7_26C01D2F3151_.wvu.Cols" localSheetId="12" hidden="1">'9'!$J:$L</definedName>
    <definedName name="Z_9DBB59B6_7CA7_4085_97B7_26C01D2F3151_.wvu.Cols" localSheetId="1" hidden="1">'Árajánlat összesítő'!$E:$H</definedName>
    <definedName name="Z_9DBB59B6_7CA7_4085_97B7_26C01D2F3151_.wvu.Cols" localSheetId="2" hidden="1">'Elszámolható ktg.'!$E:$K</definedName>
    <definedName name="Z_9DBB59B6_7CA7_4085_97B7_26C01D2F3151_.wvu.Cols" localSheetId="3" hidden="1">'Nem elszám. ktg.'!$E:$H</definedName>
    <definedName name="Z_9DBB59B6_7CA7_4085_97B7_26C01D2F3151_.wvu.FilterData" localSheetId="21" hidden="1">'18'!$A$7:$CF$69</definedName>
    <definedName name="Z_9DBB59B6_7CA7_4085_97B7_26C01D2F3151_.wvu.PrintArea" localSheetId="4" hidden="1">'1'!$A$2:$I$51</definedName>
    <definedName name="Z_9DBB59B6_7CA7_4085_97B7_26C01D2F3151_.wvu.PrintArea" localSheetId="13" hidden="1">'10'!$A$2:$I$45</definedName>
    <definedName name="Z_9DBB59B6_7CA7_4085_97B7_26C01D2F3151_.wvu.PrintArea" localSheetId="14" hidden="1">'11'!$A$2:$H$34</definedName>
    <definedName name="Z_9DBB59B6_7CA7_4085_97B7_26C01D2F3151_.wvu.PrintArea" localSheetId="15" hidden="1">'12'!$A$2:$I$33</definedName>
    <definedName name="Z_9DBB59B6_7CA7_4085_97B7_26C01D2F3151_.wvu.PrintArea" localSheetId="16" hidden="1">'13'!$A$2:$I$33</definedName>
    <definedName name="Z_9DBB59B6_7CA7_4085_97B7_26C01D2F3151_.wvu.PrintArea" localSheetId="17" hidden="1">'14'!$A$2:$I$33</definedName>
    <definedName name="Z_9DBB59B6_7CA7_4085_97B7_26C01D2F3151_.wvu.PrintArea" localSheetId="18" hidden="1">'15'!$A$2:$I$33</definedName>
    <definedName name="Z_9DBB59B6_7CA7_4085_97B7_26C01D2F3151_.wvu.PrintArea" localSheetId="19" hidden="1">'16'!$A$1:$I$27</definedName>
    <definedName name="Z_9DBB59B6_7CA7_4085_97B7_26C01D2F3151_.wvu.PrintArea" localSheetId="20" hidden="1">'17'!$A$1:$C$27</definedName>
    <definedName name="Z_9DBB59B6_7CA7_4085_97B7_26C01D2F3151_.wvu.PrintArea" localSheetId="21" hidden="1">'18'!$A$1:$CE$69</definedName>
    <definedName name="Z_9DBB59B6_7CA7_4085_97B7_26C01D2F3151_.wvu.PrintArea" localSheetId="22" hidden="1">'19'!$A$1:$K$49</definedName>
    <definedName name="Z_9DBB59B6_7CA7_4085_97B7_26C01D2F3151_.wvu.PrintArea" localSheetId="5" hidden="1">'2'!$A$2:$I$26</definedName>
    <definedName name="Z_9DBB59B6_7CA7_4085_97B7_26C01D2F3151_.wvu.PrintArea" localSheetId="6" hidden="1">'3'!$A$2:$I$38</definedName>
    <definedName name="Z_9DBB59B6_7CA7_4085_97B7_26C01D2F3151_.wvu.PrintArea" localSheetId="7" hidden="1">'4'!$A$2:$K$52</definedName>
    <definedName name="Z_9DBB59B6_7CA7_4085_97B7_26C01D2F3151_.wvu.PrintArea" localSheetId="8" hidden="1">'5'!$A$2:$K$65</definedName>
    <definedName name="Z_9DBB59B6_7CA7_4085_97B7_26C01D2F3151_.wvu.PrintArea" localSheetId="9" hidden="1">'6'!$A$2:$I$2227</definedName>
    <definedName name="Z_9DBB59B6_7CA7_4085_97B7_26C01D2F3151_.wvu.PrintArea" localSheetId="10" hidden="1">'7'!$A$2:$H$24</definedName>
    <definedName name="Z_9DBB59B6_7CA7_4085_97B7_26C01D2F3151_.wvu.PrintArea" localSheetId="11" hidden="1">'8'!$A$2:$I$37</definedName>
    <definedName name="Z_9DBB59B6_7CA7_4085_97B7_26C01D2F3151_.wvu.PrintArea" localSheetId="12" hidden="1">'9'!$A$2:$I$43</definedName>
    <definedName name="Z_9DBB59B6_7CA7_4085_97B7_26C01D2F3151_.wvu.PrintArea" localSheetId="1" hidden="1">'Árajánlat összesítő'!$B$1:$D$45</definedName>
    <definedName name="Z_9DBB59B6_7CA7_4085_97B7_26C01D2F3151_.wvu.PrintArea" localSheetId="2" hidden="1">'Elszámolható ktg.'!$B$1:$D$39</definedName>
    <definedName name="Z_9DBB59B6_7CA7_4085_97B7_26C01D2F3151_.wvu.PrintArea" localSheetId="3" hidden="1">'Nem elszám. ktg.'!$B$1:$D$32</definedName>
    <definedName name="Z_9DBB59B6_7CA7_4085_97B7_26C01D2F3151_.wvu.PrintArea" localSheetId="0" hidden="1">Útmutató!$A$1:$G$50</definedName>
    <definedName name="Z_9DBB59B6_7CA7_4085_97B7_26C01D2F3151_.wvu.PrintTitles" localSheetId="4" hidden="1">'1'!$3:$3</definedName>
    <definedName name="Z_9DBB59B6_7CA7_4085_97B7_26C01D2F3151_.wvu.PrintTitles" localSheetId="6" hidden="1">'3'!$3:$3</definedName>
    <definedName name="Z_9DBB59B6_7CA7_4085_97B7_26C01D2F3151_.wvu.PrintTitles" localSheetId="7" hidden="1">'4'!$3:$3</definedName>
    <definedName name="Z_9DBB59B6_7CA7_4085_97B7_26C01D2F3151_.wvu.Rows" localSheetId="9" hidden="1">'6'!$9:$39,'6'!$46:$76,'6'!$83:$113,'6'!$120:$150,'6'!$157:$187,'6'!$194:$224,'6'!$231:$261,'6'!$268:$298,'6'!$305:$335,'6'!$342:$372,'6'!$379:$409,'6'!$416:$446,'6'!$453:$483,'6'!$490:$520,'6'!$527:$557,'6'!$564:$594,'6'!$601:$631,'6'!$638:$668,'6'!$675:$705,'6'!$712:$742,'6'!$749:$779,'6'!$786:$816,'6'!$823:$853,'6'!$860:$890,'6'!$897:$927,'6'!$934:$964,'6'!$971:$1001,'6'!$1008:$1038,'6'!$1045:$1075,'6'!$1082:$1112,'6'!$1119:$1149,'6'!$1156:$1186,'6'!$1193:$1223,'6'!$1230:$1260,'6'!$1267:$1297,'6'!$1304:$1334,'6'!$1341:$1371,'6'!$1378:$1408,'6'!$1415:$1445,'6'!$1452:$1482,'6'!$1489:$1519,'6'!$1526:$1556,'6'!$1563:$1593,'6'!$1600:$1630,'6'!$1637:$1667,'6'!$1674:$1704,'6'!$1711:$1741,'6'!$1748:$1778,'6'!$1785:$1815,'6'!$1822:$1852,'6'!$1859:$1889,'6'!$1896:$1926,'6'!$1933:$1963,'6'!$1970:$2000,'6'!$2007:$2037,'6'!$2044:$2074,'6'!$2081:$2111,'6'!$2118:$2148,'6'!$2155:$2185,'6'!$2192:$2222</definedName>
    <definedName name="Z_9DBB59B6_7CA7_4085_97B7_26C01D2F3151_.wvu.Rows" localSheetId="1" hidden="1">'Árajánlat összesítő'!$68:$85</definedName>
    <definedName name="Z_EE51D86B_4CFE_43E2_AFCF_72BE57CFC368_.wvu.PrintArea" localSheetId="4" hidden="1">'1'!$A$2:$I$45</definedName>
    <definedName name="Z_EE51D86B_4CFE_43E2_AFCF_72BE57CFC368_.wvu.PrintArea" localSheetId="13" hidden="1">'10'!$A$2:$I$39</definedName>
    <definedName name="Z_EE51D86B_4CFE_43E2_AFCF_72BE57CFC368_.wvu.PrintArea" localSheetId="14" hidden="1">'11'!$A$2:$H$34</definedName>
    <definedName name="Z_EE51D86B_4CFE_43E2_AFCF_72BE57CFC368_.wvu.PrintArea" localSheetId="15" hidden="1">'12'!$A$2:$I$27</definedName>
    <definedName name="Z_EE51D86B_4CFE_43E2_AFCF_72BE57CFC368_.wvu.PrintArea" localSheetId="16" hidden="1">'13'!$A$2:$I$27</definedName>
    <definedName name="Z_EE51D86B_4CFE_43E2_AFCF_72BE57CFC368_.wvu.PrintArea" localSheetId="17" hidden="1">'14'!$A$2:$I$27</definedName>
    <definedName name="Z_EE51D86B_4CFE_43E2_AFCF_72BE57CFC368_.wvu.PrintArea" localSheetId="18" hidden="1">'15'!$A$2:$I$27</definedName>
    <definedName name="Z_EE51D86B_4CFE_43E2_AFCF_72BE57CFC368_.wvu.PrintArea" localSheetId="5" hidden="1">'2'!$A$2:$I$20</definedName>
    <definedName name="Z_EE51D86B_4CFE_43E2_AFCF_72BE57CFC368_.wvu.PrintArea" localSheetId="6" hidden="1">'3'!$A$2:$I$32</definedName>
    <definedName name="Z_EE51D86B_4CFE_43E2_AFCF_72BE57CFC368_.wvu.PrintArea" localSheetId="7" hidden="1">'4'!$A$2:$K$46</definedName>
    <definedName name="Z_EE51D86B_4CFE_43E2_AFCF_72BE57CFC368_.wvu.PrintArea" localSheetId="8" hidden="1">'5'!$A$2:$K$59</definedName>
    <definedName name="Z_EE51D86B_4CFE_43E2_AFCF_72BE57CFC368_.wvu.PrintArea" localSheetId="10" hidden="1">'7'!$A$2:$H$18</definedName>
    <definedName name="Z_EE51D86B_4CFE_43E2_AFCF_72BE57CFC368_.wvu.PrintArea" localSheetId="11" hidden="1">'8'!$A$2:$I$31</definedName>
    <definedName name="Z_EE51D86B_4CFE_43E2_AFCF_72BE57CFC368_.wvu.PrintArea" localSheetId="12" hidden="1">'9'!$A$2:$I$43</definedName>
    <definedName name="Z_EE51D86B_4CFE_43E2_AFCF_72BE57CFC368_.wvu.PrintTitles" localSheetId="4" hidden="1">'1'!$3:$3</definedName>
    <definedName name="Z_EE51D86B_4CFE_43E2_AFCF_72BE57CFC368_.wvu.PrintTitles" localSheetId="6" hidden="1">'3'!$3:$3</definedName>
    <definedName name="Z_EE51D86B_4CFE_43E2_AFCF_72BE57CFC368_.wvu.PrintTitles" localSheetId="7" hidden="1">'4'!$3:$3</definedName>
  </definedNames>
  <calcPr calcId="145621"/>
  <customWorkbookViews>
    <customWorkbookView name="Schreiner Nikolett - Egyéni nézet" guid="{9DBB59B6-7CA7-4085-97B7-26C01D2F3151}" mergeInterval="0" personalView="1" maximized="1" windowWidth="1436" windowHeight="675" tabRatio="855" activeSheetId="10"/>
    <customWorkbookView name="  - Egyéni nézet" guid="{EE51D86B-4CFE-43E2-AFCF-72BE57CFC368}" mergeInterval="0" personalView="1" maximized="1" windowWidth="1020" windowHeight="566" tabRatio="774" activeSheetId="1" showComments="commIndAndComment"/>
  </customWorkbookViews>
</workbook>
</file>

<file path=xl/calcChain.xml><?xml version="1.0" encoding="utf-8"?>
<calcChain xmlns="http://schemas.openxmlformats.org/spreadsheetml/2006/main">
  <c r="J27" i="20" l="1"/>
  <c r="I1" i="2" l="1"/>
  <c r="C41" i="23"/>
  <c r="C114" i="10"/>
  <c r="H11" i="10"/>
  <c r="J11" i="10" s="1"/>
  <c r="E40" i="10"/>
  <c r="I14" i="10"/>
  <c r="I11" i="10"/>
  <c r="I39" i="2"/>
  <c r="D7" i="21"/>
  <c r="D10" i="21"/>
  <c r="D11" i="21"/>
  <c r="D13" i="21"/>
  <c r="D14" i="21"/>
  <c r="D15" i="21"/>
  <c r="D16" i="21"/>
  <c r="D6" i="21"/>
  <c r="BG72" i="22"/>
  <c r="H442" i="10"/>
  <c r="J442" i="10" s="1"/>
  <c r="K442" i="10" s="1"/>
  <c r="I442" i="10"/>
  <c r="H443" i="10"/>
  <c r="I443" i="10"/>
  <c r="H444" i="10"/>
  <c r="I444" i="10"/>
  <c r="H445" i="10"/>
  <c r="I445" i="10"/>
  <c r="H2212" i="10"/>
  <c r="I2212" i="10"/>
  <c r="H2211" i="10"/>
  <c r="I2211" i="10"/>
  <c r="H2210" i="10"/>
  <c r="I2210" i="10"/>
  <c r="H2209" i="10"/>
  <c r="I2209" i="10"/>
  <c r="H2208" i="10"/>
  <c r="J2208" i="10"/>
  <c r="K2208" i="10"/>
  <c r="I2208" i="10"/>
  <c r="H2207" i="10"/>
  <c r="I2207" i="10"/>
  <c r="H2206" i="10"/>
  <c r="J2206" i="10" s="1"/>
  <c r="K2206" i="10" s="1"/>
  <c r="I2206" i="10"/>
  <c r="H2205" i="10"/>
  <c r="I2205" i="10"/>
  <c r="H2204" i="10"/>
  <c r="J2204" i="10"/>
  <c r="K2204" i="10"/>
  <c r="I2204" i="10"/>
  <c r="H2203" i="10"/>
  <c r="I2203" i="10"/>
  <c r="H2202" i="10"/>
  <c r="J2202" i="10" s="1"/>
  <c r="K2202" i="10" s="1"/>
  <c r="I2202" i="10"/>
  <c r="H2175" i="10"/>
  <c r="I2175" i="10"/>
  <c r="H2174" i="10"/>
  <c r="J2174" i="10"/>
  <c r="K2174" i="10"/>
  <c r="I2174" i="10"/>
  <c r="H2173" i="10"/>
  <c r="J2173" i="10"/>
  <c r="K2173" i="10"/>
  <c r="I2173" i="10"/>
  <c r="H2172" i="10"/>
  <c r="I2172" i="10"/>
  <c r="H2171" i="10"/>
  <c r="J2171" i="10" s="1"/>
  <c r="K2171" i="10" s="1"/>
  <c r="I2171" i="10"/>
  <c r="H2170" i="10"/>
  <c r="I2170" i="10"/>
  <c r="H2169" i="10"/>
  <c r="J2169" i="10"/>
  <c r="K2169" i="10"/>
  <c r="I2169" i="10"/>
  <c r="H2168" i="10"/>
  <c r="I2168" i="10"/>
  <c r="H2167" i="10"/>
  <c r="J2167" i="10" s="1"/>
  <c r="K2167" i="10" s="1"/>
  <c r="I2167" i="10"/>
  <c r="H2166" i="10"/>
  <c r="J2166" i="10" s="1"/>
  <c r="K2166" i="10" s="1"/>
  <c r="I2166" i="10"/>
  <c r="H2165" i="10"/>
  <c r="J2165" i="10" s="1"/>
  <c r="K2165" i="10" s="1"/>
  <c r="I2165" i="10"/>
  <c r="H2138" i="10"/>
  <c r="J2138" i="10" s="1"/>
  <c r="K2138" i="10" s="1"/>
  <c r="I2138" i="10"/>
  <c r="H2137" i="10"/>
  <c r="J2137" i="10" s="1"/>
  <c r="K2137" i="10" s="1"/>
  <c r="I2137" i="10"/>
  <c r="H2136" i="10"/>
  <c r="J2136" i="10" s="1"/>
  <c r="K2136" i="10" s="1"/>
  <c r="I2136" i="10"/>
  <c r="H2135" i="10"/>
  <c r="I2135" i="10"/>
  <c r="H2134" i="10"/>
  <c r="I2134" i="10"/>
  <c r="H2133" i="10"/>
  <c r="I2133" i="10"/>
  <c r="H2132" i="10"/>
  <c r="J2132" i="10"/>
  <c r="K2132" i="10"/>
  <c r="I2132" i="10"/>
  <c r="H2131" i="10"/>
  <c r="I2131" i="10"/>
  <c r="J2131" i="10"/>
  <c r="K2131" i="10" s="1"/>
  <c r="H2130" i="10"/>
  <c r="J2130" i="10"/>
  <c r="K2130" i="10"/>
  <c r="I2130" i="10"/>
  <c r="H2129" i="10"/>
  <c r="I2129" i="10"/>
  <c r="J2129" i="10"/>
  <c r="K2129" i="10" s="1"/>
  <c r="H2128" i="10"/>
  <c r="I2128" i="10"/>
  <c r="H2101" i="10"/>
  <c r="I2101" i="10"/>
  <c r="H2100" i="10"/>
  <c r="I2100" i="10"/>
  <c r="H2099" i="10"/>
  <c r="I2099" i="10"/>
  <c r="H2098" i="10"/>
  <c r="I2098" i="10"/>
  <c r="H2097" i="10"/>
  <c r="I2097" i="10"/>
  <c r="H2096" i="10"/>
  <c r="I2096" i="10"/>
  <c r="H2095" i="10"/>
  <c r="I2095" i="10"/>
  <c r="H2094" i="10"/>
  <c r="I2094" i="10"/>
  <c r="H2093" i="10"/>
  <c r="J2093" i="10"/>
  <c r="K2093" i="10"/>
  <c r="I2093" i="10"/>
  <c r="H2092" i="10"/>
  <c r="I2092" i="10"/>
  <c r="H2091" i="10"/>
  <c r="I2091" i="10"/>
  <c r="H2064" i="10"/>
  <c r="I2064" i="10"/>
  <c r="H2063" i="10"/>
  <c r="I2063" i="10"/>
  <c r="H2062" i="10"/>
  <c r="I2062" i="10"/>
  <c r="J2062" i="10"/>
  <c r="K2062" i="10" s="1"/>
  <c r="H2061" i="10"/>
  <c r="I2061" i="10"/>
  <c r="H2060" i="10"/>
  <c r="I2060" i="10"/>
  <c r="H2059" i="10"/>
  <c r="I2059" i="10"/>
  <c r="J2059" i="10"/>
  <c r="K2059" i="10" s="1"/>
  <c r="H2058" i="10"/>
  <c r="I2058" i="10"/>
  <c r="H2057" i="10"/>
  <c r="I2057" i="10"/>
  <c r="H2056" i="10"/>
  <c r="I2056" i="10"/>
  <c r="J2056" i="10"/>
  <c r="K2056" i="10" s="1"/>
  <c r="H2055" i="10"/>
  <c r="I2055" i="10"/>
  <c r="H2054" i="10"/>
  <c r="J2054" i="10" s="1"/>
  <c r="I2054" i="10"/>
  <c r="H2027" i="10"/>
  <c r="I2027" i="10"/>
  <c r="H2026" i="10"/>
  <c r="J2026" i="10"/>
  <c r="K2026" i="10" s="1"/>
  <c r="I2026" i="10"/>
  <c r="H2025" i="10"/>
  <c r="J2025" i="10" s="1"/>
  <c r="K2025" i="10" s="1"/>
  <c r="I2025" i="10"/>
  <c r="H2024" i="10"/>
  <c r="I2024" i="10"/>
  <c r="H2023" i="10"/>
  <c r="I2023" i="10"/>
  <c r="H2022" i="10"/>
  <c r="I2022" i="10"/>
  <c r="H2021" i="10"/>
  <c r="I2021" i="10"/>
  <c r="H2020" i="10"/>
  <c r="I2020" i="10"/>
  <c r="H2019" i="10"/>
  <c r="I2019" i="10"/>
  <c r="H2018" i="10"/>
  <c r="J2018" i="10"/>
  <c r="K2018" i="10" s="1"/>
  <c r="I2018" i="10"/>
  <c r="H2017" i="10"/>
  <c r="I2017" i="10"/>
  <c r="H1990" i="10"/>
  <c r="I1990" i="10"/>
  <c r="H1989" i="10"/>
  <c r="I1989" i="10"/>
  <c r="H1988" i="10"/>
  <c r="I1988" i="10"/>
  <c r="H1987" i="10"/>
  <c r="I1987" i="10"/>
  <c r="H1986" i="10"/>
  <c r="I1986" i="10"/>
  <c r="H1985" i="10"/>
  <c r="I1985" i="10"/>
  <c r="J1985" i="10"/>
  <c r="H1984" i="10"/>
  <c r="I1984" i="10"/>
  <c r="H1983" i="10"/>
  <c r="I1983" i="10"/>
  <c r="J1983" i="10"/>
  <c r="K1983" i="10" s="1"/>
  <c r="H1982" i="10"/>
  <c r="I1982" i="10"/>
  <c r="H1981" i="10"/>
  <c r="I1981" i="10"/>
  <c r="H1980" i="10"/>
  <c r="J1980" i="10"/>
  <c r="K1980" i="10"/>
  <c r="I1980" i="10"/>
  <c r="H1953" i="10"/>
  <c r="I1953" i="10"/>
  <c r="H1952" i="10"/>
  <c r="J1952" i="10" s="1"/>
  <c r="K1952" i="10" s="1"/>
  <c r="I1952" i="10"/>
  <c r="H1951" i="10"/>
  <c r="I1951" i="10"/>
  <c r="H1950" i="10"/>
  <c r="I1950" i="10"/>
  <c r="H1949" i="10"/>
  <c r="I1949" i="10"/>
  <c r="H1948" i="10"/>
  <c r="I1948" i="10"/>
  <c r="H1947" i="10"/>
  <c r="I1947" i="10"/>
  <c r="H1946" i="10"/>
  <c r="I1946" i="10"/>
  <c r="H1945" i="10"/>
  <c r="I1945" i="10"/>
  <c r="H1944" i="10"/>
  <c r="J1944" i="10"/>
  <c r="K1944" i="10"/>
  <c r="I1944" i="10"/>
  <c r="H1943" i="10"/>
  <c r="I1943" i="10"/>
  <c r="H1916" i="10"/>
  <c r="J1916" i="10" s="1"/>
  <c r="I1916" i="10"/>
  <c r="H1915" i="10"/>
  <c r="J1915" i="10"/>
  <c r="K1915" i="10" s="1"/>
  <c r="I1915" i="10"/>
  <c r="H1914" i="10"/>
  <c r="I1914" i="10"/>
  <c r="H1913" i="10"/>
  <c r="I1913" i="10"/>
  <c r="J1913" i="10" s="1"/>
  <c r="K1913" i="10" s="1"/>
  <c r="H1912" i="10"/>
  <c r="I1912" i="10"/>
  <c r="J1912" i="10"/>
  <c r="K1912" i="10"/>
  <c r="H1911" i="10"/>
  <c r="I1911" i="10"/>
  <c r="H1910" i="10"/>
  <c r="I1910" i="10"/>
  <c r="J1910" i="10"/>
  <c r="K1910" i="10"/>
  <c r="H1909" i="10"/>
  <c r="I1909" i="10"/>
  <c r="H1908" i="10"/>
  <c r="I1908" i="10"/>
  <c r="H1907" i="10"/>
  <c r="J1907" i="10"/>
  <c r="K1907" i="10" s="1"/>
  <c r="I1907" i="10"/>
  <c r="H1906" i="10"/>
  <c r="I1906" i="10"/>
  <c r="H1879" i="10"/>
  <c r="J1879" i="10"/>
  <c r="K1879" i="10" s="1"/>
  <c r="I1879" i="10"/>
  <c r="H1878" i="10"/>
  <c r="I1878" i="10"/>
  <c r="H1877" i="10"/>
  <c r="I1877" i="10"/>
  <c r="H1876" i="10"/>
  <c r="I1876" i="10"/>
  <c r="J1876" i="10"/>
  <c r="K1876" i="10"/>
  <c r="H1875" i="10"/>
  <c r="I1875" i="10"/>
  <c r="H1874" i="10"/>
  <c r="I1874" i="10"/>
  <c r="H1873" i="10"/>
  <c r="I1873" i="10"/>
  <c r="J1873" i="10"/>
  <c r="K1873" i="10"/>
  <c r="H1872" i="10"/>
  <c r="I1872" i="10"/>
  <c r="H1871" i="10"/>
  <c r="I1871" i="10"/>
  <c r="H1870" i="10"/>
  <c r="I1870" i="10"/>
  <c r="H1869" i="10"/>
  <c r="I1869" i="10"/>
  <c r="H1842" i="10"/>
  <c r="I1842" i="10"/>
  <c r="H1841" i="10"/>
  <c r="I1841" i="10"/>
  <c r="H1840" i="10"/>
  <c r="J1840" i="10"/>
  <c r="K1840" i="10" s="1"/>
  <c r="I1840" i="10"/>
  <c r="H1839" i="10"/>
  <c r="I1839" i="10"/>
  <c r="H1838" i="10"/>
  <c r="J1838" i="10" s="1"/>
  <c r="K1838" i="10" s="1"/>
  <c r="I1838" i="10"/>
  <c r="H1837" i="10"/>
  <c r="I1837" i="10"/>
  <c r="H1836" i="10"/>
  <c r="J1836" i="10"/>
  <c r="K1836" i="10" s="1"/>
  <c r="I1836" i="10"/>
  <c r="H1835" i="10"/>
  <c r="I1835" i="10"/>
  <c r="H1834" i="10"/>
  <c r="I1834" i="10"/>
  <c r="H1833" i="10"/>
  <c r="I1833" i="10"/>
  <c r="H1832" i="10"/>
  <c r="I1832" i="10"/>
  <c r="H1805" i="10"/>
  <c r="I1805" i="10"/>
  <c r="H1804" i="10"/>
  <c r="I1804" i="10"/>
  <c r="H1803" i="10"/>
  <c r="I1803" i="10"/>
  <c r="H1802" i="10"/>
  <c r="I1802" i="10"/>
  <c r="H1801" i="10"/>
  <c r="I1801" i="10"/>
  <c r="H1800" i="10"/>
  <c r="I1800" i="10"/>
  <c r="H1799" i="10"/>
  <c r="I1799" i="10"/>
  <c r="H1798" i="10"/>
  <c r="J1798" i="10"/>
  <c r="K1798" i="10" s="1"/>
  <c r="I1798" i="10"/>
  <c r="H1797" i="10"/>
  <c r="J1797" i="10" s="1"/>
  <c r="K1797" i="10" s="1"/>
  <c r="I1797" i="10"/>
  <c r="H1796" i="10"/>
  <c r="I1796" i="10"/>
  <c r="H1795" i="10"/>
  <c r="I1795" i="10"/>
  <c r="H1768" i="10"/>
  <c r="J1768" i="10"/>
  <c r="K1768" i="10" s="1"/>
  <c r="I1768" i="10"/>
  <c r="H1767" i="10"/>
  <c r="I1767" i="10"/>
  <c r="H1766" i="10"/>
  <c r="I1766" i="10"/>
  <c r="H1765" i="10"/>
  <c r="J1765" i="10"/>
  <c r="K1765" i="10" s="1"/>
  <c r="I1765" i="10"/>
  <c r="H1764" i="10"/>
  <c r="I1764" i="10"/>
  <c r="H1763" i="10"/>
  <c r="I1763" i="10"/>
  <c r="H1762" i="10"/>
  <c r="J1762" i="10"/>
  <c r="K1762" i="10" s="1"/>
  <c r="I1762" i="10"/>
  <c r="H1761" i="10"/>
  <c r="I1761" i="10"/>
  <c r="H1760" i="10"/>
  <c r="I1760" i="10"/>
  <c r="H1759" i="10"/>
  <c r="I1759" i="10"/>
  <c r="H1758" i="10"/>
  <c r="I1758" i="10"/>
  <c r="H1731" i="10"/>
  <c r="J1731" i="10"/>
  <c r="K1731" i="10" s="1"/>
  <c r="I1731" i="10"/>
  <c r="H1730" i="10"/>
  <c r="J1730" i="10"/>
  <c r="K1730" i="10" s="1"/>
  <c r="I1730" i="10"/>
  <c r="H1729" i="10"/>
  <c r="J1729" i="10"/>
  <c r="K1729" i="10" s="1"/>
  <c r="I1729" i="10"/>
  <c r="H1728" i="10"/>
  <c r="I1728" i="10"/>
  <c r="H1727" i="10"/>
  <c r="I1727" i="10"/>
  <c r="H1726" i="10"/>
  <c r="J1726" i="10" s="1"/>
  <c r="K1726" i="10" s="1"/>
  <c r="I1726" i="10"/>
  <c r="H1725" i="10"/>
  <c r="I1725" i="10"/>
  <c r="H1724" i="10"/>
  <c r="I1724" i="10"/>
  <c r="H1723" i="10"/>
  <c r="I1723" i="10"/>
  <c r="H1722" i="10"/>
  <c r="I1722" i="10"/>
  <c r="H1721" i="10"/>
  <c r="I1721" i="10"/>
  <c r="H1694" i="10"/>
  <c r="I1694" i="10"/>
  <c r="H1693" i="10"/>
  <c r="I1693" i="10"/>
  <c r="H1692" i="10"/>
  <c r="I1692" i="10"/>
  <c r="H1691" i="10"/>
  <c r="I1691" i="10"/>
  <c r="H1690" i="10"/>
  <c r="I1690" i="10"/>
  <c r="H1689" i="10"/>
  <c r="I1689" i="10"/>
  <c r="H1688" i="10"/>
  <c r="I1688" i="10"/>
  <c r="H1687" i="10"/>
  <c r="I1687" i="10"/>
  <c r="H1686" i="10"/>
  <c r="J1686" i="10"/>
  <c r="K1686" i="10" s="1"/>
  <c r="I1686" i="10"/>
  <c r="H1685" i="10"/>
  <c r="I1685" i="10"/>
  <c r="H1684" i="10"/>
  <c r="I1684" i="10"/>
  <c r="H1657" i="10"/>
  <c r="I1657" i="10"/>
  <c r="H1656" i="10"/>
  <c r="I1656" i="10"/>
  <c r="H1655" i="10"/>
  <c r="J1655" i="10"/>
  <c r="K1655" i="10" s="1"/>
  <c r="I1655" i="10"/>
  <c r="H1654" i="10"/>
  <c r="I1654" i="10"/>
  <c r="H1653" i="10"/>
  <c r="I1653" i="10"/>
  <c r="H1652" i="10"/>
  <c r="I1652" i="10"/>
  <c r="H1651" i="10"/>
  <c r="J1651" i="10"/>
  <c r="K1651" i="10" s="1"/>
  <c r="I1651" i="10"/>
  <c r="H1650" i="10"/>
  <c r="I1650" i="10"/>
  <c r="H1649" i="10"/>
  <c r="I1649" i="10"/>
  <c r="H1648" i="10"/>
  <c r="I1648" i="10"/>
  <c r="H1647" i="10"/>
  <c r="I1647" i="10"/>
  <c r="H1620" i="10"/>
  <c r="J1620" i="10"/>
  <c r="K1620" i="10" s="1"/>
  <c r="I1620" i="10"/>
  <c r="H1619" i="10"/>
  <c r="I1619" i="10"/>
  <c r="H1618" i="10"/>
  <c r="I1618" i="10"/>
  <c r="H1617" i="10"/>
  <c r="I1617" i="10"/>
  <c r="H1616" i="10"/>
  <c r="I1616" i="10"/>
  <c r="H1615" i="10"/>
  <c r="J1615" i="10"/>
  <c r="K1615" i="10" s="1"/>
  <c r="I1615" i="10"/>
  <c r="H1614" i="10"/>
  <c r="I1614" i="10"/>
  <c r="H1613" i="10"/>
  <c r="I1613" i="10"/>
  <c r="H1612" i="10"/>
  <c r="I1612" i="10"/>
  <c r="H1611" i="10"/>
  <c r="I1611" i="10"/>
  <c r="H1610" i="10"/>
  <c r="I1610" i="10"/>
  <c r="H1583" i="10"/>
  <c r="I1583" i="10"/>
  <c r="H1582" i="10"/>
  <c r="J1582" i="10"/>
  <c r="K1582" i="10" s="1"/>
  <c r="I1582" i="10"/>
  <c r="H1581" i="10"/>
  <c r="I1581" i="10"/>
  <c r="H1580" i="10"/>
  <c r="I1580" i="10"/>
  <c r="H1579" i="10"/>
  <c r="I1579" i="10"/>
  <c r="H1578" i="10"/>
  <c r="I1578" i="10"/>
  <c r="H1577" i="10"/>
  <c r="I1577" i="10"/>
  <c r="H1576" i="10"/>
  <c r="I1576" i="10"/>
  <c r="J1576" i="10"/>
  <c r="K1576" i="10"/>
  <c r="H1575" i="10"/>
  <c r="I1575" i="10"/>
  <c r="H1574" i="10"/>
  <c r="I1574" i="10"/>
  <c r="H1573" i="10"/>
  <c r="I1573" i="10"/>
  <c r="J1573" i="10"/>
  <c r="K1573" i="10"/>
  <c r="H1546" i="10"/>
  <c r="I1546" i="10"/>
  <c r="H1545" i="10"/>
  <c r="I1545" i="10"/>
  <c r="H1544" i="10"/>
  <c r="I1544" i="10"/>
  <c r="H1543" i="10"/>
  <c r="I1543" i="10"/>
  <c r="H1542" i="10"/>
  <c r="I1542" i="10"/>
  <c r="H1541" i="10"/>
  <c r="J1541" i="10"/>
  <c r="K1541" i="10" s="1"/>
  <c r="I1541" i="10"/>
  <c r="H1540" i="10"/>
  <c r="I1540" i="10"/>
  <c r="H1539" i="10"/>
  <c r="I1539" i="10"/>
  <c r="J1539" i="10" s="1"/>
  <c r="K1539" i="10" s="1"/>
  <c r="H1538" i="10"/>
  <c r="I1538" i="10"/>
  <c r="H1537" i="10"/>
  <c r="J1537" i="10"/>
  <c r="K1537" i="10" s="1"/>
  <c r="I1537" i="10"/>
  <c r="H1536" i="10"/>
  <c r="I1536" i="10"/>
  <c r="H1509" i="10"/>
  <c r="I1509" i="10"/>
  <c r="H1508" i="10"/>
  <c r="J1508" i="10"/>
  <c r="K1508" i="10" s="1"/>
  <c r="I1508" i="10"/>
  <c r="H1507" i="10"/>
  <c r="I1507" i="10"/>
  <c r="H1506" i="10"/>
  <c r="J1506" i="10" s="1"/>
  <c r="K1506" i="10" s="1"/>
  <c r="I1506" i="10"/>
  <c r="H1505" i="10"/>
  <c r="I1505" i="10"/>
  <c r="J1505" i="10"/>
  <c r="K1505" i="10"/>
  <c r="H1504" i="10"/>
  <c r="I1504" i="10"/>
  <c r="H1503" i="10"/>
  <c r="J1503" i="10"/>
  <c r="K1503" i="10" s="1"/>
  <c r="I1503" i="10"/>
  <c r="H1502" i="10"/>
  <c r="I1502" i="10"/>
  <c r="H1501" i="10"/>
  <c r="I1501" i="10"/>
  <c r="J1501" i="10" s="1"/>
  <c r="K1501" i="10" s="1"/>
  <c r="H1500" i="10"/>
  <c r="I1500" i="10"/>
  <c r="H1499" i="10"/>
  <c r="J1499" i="10"/>
  <c r="K1499" i="10" s="1"/>
  <c r="I1499" i="10"/>
  <c r="H1472" i="10"/>
  <c r="I1472" i="10"/>
  <c r="H1471" i="10"/>
  <c r="I1471" i="10"/>
  <c r="H1470" i="10"/>
  <c r="I1470" i="10"/>
  <c r="H1469" i="10"/>
  <c r="J1469" i="10" s="1"/>
  <c r="K1469" i="10" s="1"/>
  <c r="I1469" i="10"/>
  <c r="H1468" i="10"/>
  <c r="I1468" i="10"/>
  <c r="H1467" i="10"/>
  <c r="J1467" i="10"/>
  <c r="K1467" i="10" s="1"/>
  <c r="I1467" i="10"/>
  <c r="H1466" i="10"/>
  <c r="I1466" i="10"/>
  <c r="H1465" i="10"/>
  <c r="I1465" i="10"/>
  <c r="J1465" i="10"/>
  <c r="K1465" i="10"/>
  <c r="H1464" i="10"/>
  <c r="I1464" i="10"/>
  <c r="H1463" i="10"/>
  <c r="I1463" i="10"/>
  <c r="H1462" i="10"/>
  <c r="I1462" i="10"/>
  <c r="H1435" i="10"/>
  <c r="I1435" i="10"/>
  <c r="H1434" i="10"/>
  <c r="I1434" i="10"/>
  <c r="H1433" i="10"/>
  <c r="I1433" i="10"/>
  <c r="H1432" i="10"/>
  <c r="I1432" i="10"/>
  <c r="H1431" i="10"/>
  <c r="I1431" i="10"/>
  <c r="H1430" i="10"/>
  <c r="I1430" i="10"/>
  <c r="H1429" i="10"/>
  <c r="I1429" i="10"/>
  <c r="H1428" i="10"/>
  <c r="I1428" i="10"/>
  <c r="H1427" i="10"/>
  <c r="I1427" i="10"/>
  <c r="H1426" i="10"/>
  <c r="I1426" i="10"/>
  <c r="H1425" i="10"/>
  <c r="I1425" i="10"/>
  <c r="H1398" i="10"/>
  <c r="I1398" i="10"/>
  <c r="H1397" i="10"/>
  <c r="I1397" i="10"/>
  <c r="H1396" i="10"/>
  <c r="I1396" i="10"/>
  <c r="H1395" i="10"/>
  <c r="I1395" i="10"/>
  <c r="H1394" i="10"/>
  <c r="I1394" i="10"/>
  <c r="H1393" i="10"/>
  <c r="I1393" i="10"/>
  <c r="H1392" i="10"/>
  <c r="I1392" i="10"/>
  <c r="H1391" i="10"/>
  <c r="I1391" i="10"/>
  <c r="H1390" i="10"/>
  <c r="I1390" i="10"/>
  <c r="H1389" i="10"/>
  <c r="I1389" i="10"/>
  <c r="H1388" i="10"/>
  <c r="I1388" i="10"/>
  <c r="H1361" i="10"/>
  <c r="I1361" i="10"/>
  <c r="H1360" i="10"/>
  <c r="I1360" i="10"/>
  <c r="H1359" i="10"/>
  <c r="I1359" i="10"/>
  <c r="H1358" i="10"/>
  <c r="I1358" i="10"/>
  <c r="H1357" i="10"/>
  <c r="J1357" i="10"/>
  <c r="K1357" i="10" s="1"/>
  <c r="I1357" i="10"/>
  <c r="H1356" i="10"/>
  <c r="I1356" i="10"/>
  <c r="H1355" i="10"/>
  <c r="J1355" i="10" s="1"/>
  <c r="I1355" i="10"/>
  <c r="H1354" i="10"/>
  <c r="J1354" i="10" s="1"/>
  <c r="K1354" i="10" s="1"/>
  <c r="I1354" i="10"/>
  <c r="H1353" i="10"/>
  <c r="I1353" i="10"/>
  <c r="H1352" i="10"/>
  <c r="I1352" i="10"/>
  <c r="H1351" i="10"/>
  <c r="I1351" i="10"/>
  <c r="H1324" i="10"/>
  <c r="I1324" i="10"/>
  <c r="H1323" i="10"/>
  <c r="I1323" i="10"/>
  <c r="H1322" i="10"/>
  <c r="I1322" i="10"/>
  <c r="H1321" i="10"/>
  <c r="I1321" i="10"/>
  <c r="H1320" i="10"/>
  <c r="J1320" i="10"/>
  <c r="K1320" i="10"/>
  <c r="I1320" i="10"/>
  <c r="H1319" i="10"/>
  <c r="I1319" i="10"/>
  <c r="H1318" i="10"/>
  <c r="I1318" i="10"/>
  <c r="H1317" i="10"/>
  <c r="I1317" i="10"/>
  <c r="H1316" i="10"/>
  <c r="J1316" i="10" s="1"/>
  <c r="K1316" i="10" s="1"/>
  <c r="I1316" i="10"/>
  <c r="H1315" i="10"/>
  <c r="I1315" i="10"/>
  <c r="H1314" i="10"/>
  <c r="I1314" i="10"/>
  <c r="H1287" i="10"/>
  <c r="I1287" i="10"/>
  <c r="H1286" i="10"/>
  <c r="I1286" i="10"/>
  <c r="H1285" i="10"/>
  <c r="I1285" i="10"/>
  <c r="H1284" i="10"/>
  <c r="I1284" i="10"/>
  <c r="H1283" i="10"/>
  <c r="I1283" i="10"/>
  <c r="H1282" i="10"/>
  <c r="I1282" i="10"/>
  <c r="H1281" i="10"/>
  <c r="I1281" i="10"/>
  <c r="H1280" i="10"/>
  <c r="I1280" i="10"/>
  <c r="H1279" i="10"/>
  <c r="J1279" i="10" s="1"/>
  <c r="K1279" i="10" s="1"/>
  <c r="I1279" i="10"/>
  <c r="H1278" i="10"/>
  <c r="I1278" i="10"/>
  <c r="H1277" i="10"/>
  <c r="I1277" i="10"/>
  <c r="H1250" i="10"/>
  <c r="J1250" i="10" s="1"/>
  <c r="K1250" i="10" s="1"/>
  <c r="I1250" i="10"/>
  <c r="H1249" i="10"/>
  <c r="J1249" i="10" s="1"/>
  <c r="K1249" i="10" s="1"/>
  <c r="I1249" i="10"/>
  <c r="H1248" i="10"/>
  <c r="I1248" i="10"/>
  <c r="H1247" i="10"/>
  <c r="J1247" i="10"/>
  <c r="K1247" i="10"/>
  <c r="I1247" i="10"/>
  <c r="H1246" i="10"/>
  <c r="I1246" i="10"/>
  <c r="H1245" i="10"/>
  <c r="I1245" i="10"/>
  <c r="H1244" i="10"/>
  <c r="J1244" i="10"/>
  <c r="K1244" i="10"/>
  <c r="I1244" i="10"/>
  <c r="H1243" i="10"/>
  <c r="I1243" i="10"/>
  <c r="H1242" i="10"/>
  <c r="J1242" i="10" s="1"/>
  <c r="K1242" i="10" s="1"/>
  <c r="I1242" i="10"/>
  <c r="H1241" i="10"/>
  <c r="I1241" i="10"/>
  <c r="H1240" i="10"/>
  <c r="I1240" i="10"/>
  <c r="J1240" i="10" s="1"/>
  <c r="H1213" i="10"/>
  <c r="I1213" i="10"/>
  <c r="H1212" i="10"/>
  <c r="J1212" i="10"/>
  <c r="K1212" i="10" s="1"/>
  <c r="I1212" i="10"/>
  <c r="H1211" i="10"/>
  <c r="I1211" i="10"/>
  <c r="H1210" i="10"/>
  <c r="I1210" i="10"/>
  <c r="H1209" i="10"/>
  <c r="I1209" i="10"/>
  <c r="H1208" i="10"/>
  <c r="J1208" i="10"/>
  <c r="K1208" i="10" s="1"/>
  <c r="I1208" i="10"/>
  <c r="H1207" i="10"/>
  <c r="I1207" i="10"/>
  <c r="H1206" i="10"/>
  <c r="I1206" i="10"/>
  <c r="J1206" i="10" s="1"/>
  <c r="K1206" i="10" s="1"/>
  <c r="H1205" i="10"/>
  <c r="I1205" i="10"/>
  <c r="H1204" i="10"/>
  <c r="I1204" i="10"/>
  <c r="H1203" i="10"/>
  <c r="I1203" i="10"/>
  <c r="H1176" i="10"/>
  <c r="I1176" i="10"/>
  <c r="H1175" i="10"/>
  <c r="I1175" i="10"/>
  <c r="H1174" i="10"/>
  <c r="I1174" i="10"/>
  <c r="H1173" i="10"/>
  <c r="I1173" i="10"/>
  <c r="H1172" i="10"/>
  <c r="I1172" i="10"/>
  <c r="H1171" i="10"/>
  <c r="I1171" i="10"/>
  <c r="H1170" i="10"/>
  <c r="I1170" i="10"/>
  <c r="H1169" i="10"/>
  <c r="I1169" i="10"/>
  <c r="H1168" i="10"/>
  <c r="I1168" i="10"/>
  <c r="H1167" i="10"/>
  <c r="I1167" i="10"/>
  <c r="H1166" i="10"/>
  <c r="J1166" i="10" s="1"/>
  <c r="K1166" i="10" s="1"/>
  <c r="I1166" i="10"/>
  <c r="H1139" i="10"/>
  <c r="I1139" i="10"/>
  <c r="H1138" i="10"/>
  <c r="I1138" i="10"/>
  <c r="H1137" i="10"/>
  <c r="I1137" i="10"/>
  <c r="H1136" i="10"/>
  <c r="I1136" i="10"/>
  <c r="H1135" i="10"/>
  <c r="J1135" i="10" s="1"/>
  <c r="K1135" i="10" s="1"/>
  <c r="I1135" i="10"/>
  <c r="H1134" i="10"/>
  <c r="I1134" i="10"/>
  <c r="H1133" i="10"/>
  <c r="I1133" i="10"/>
  <c r="H1132" i="10"/>
  <c r="I1132" i="10"/>
  <c r="H1131" i="10"/>
  <c r="I1131" i="10"/>
  <c r="H1130" i="10"/>
  <c r="I1130" i="10"/>
  <c r="H1129" i="10"/>
  <c r="I1129" i="10"/>
  <c r="H1102" i="10"/>
  <c r="J1102" i="10"/>
  <c r="K1102" i="10" s="1"/>
  <c r="I1102" i="10"/>
  <c r="H1101" i="10"/>
  <c r="I1101" i="10"/>
  <c r="H1100" i="10"/>
  <c r="I1100" i="10"/>
  <c r="H1099" i="10"/>
  <c r="I1099" i="10"/>
  <c r="H1098" i="10"/>
  <c r="I1098" i="10"/>
  <c r="H1097" i="10"/>
  <c r="I1097" i="10"/>
  <c r="H1096" i="10"/>
  <c r="I1096" i="10"/>
  <c r="H1095" i="10"/>
  <c r="I1095" i="10"/>
  <c r="H1094" i="10"/>
  <c r="I1094" i="10"/>
  <c r="J1094" i="10"/>
  <c r="K1094" i="10"/>
  <c r="H1093" i="10"/>
  <c r="I1093" i="10"/>
  <c r="H1092" i="10"/>
  <c r="I1092" i="10"/>
  <c r="H1065" i="10"/>
  <c r="I1065" i="10"/>
  <c r="H1064" i="10"/>
  <c r="I1064" i="10"/>
  <c r="H1063" i="10"/>
  <c r="J1063" i="10"/>
  <c r="K1063" i="10" s="1"/>
  <c r="I1063" i="10"/>
  <c r="H1062" i="10"/>
  <c r="I1062" i="10"/>
  <c r="H1061" i="10"/>
  <c r="I1061" i="10"/>
  <c r="H1060" i="10"/>
  <c r="I1060" i="10"/>
  <c r="H1059" i="10"/>
  <c r="I1059" i="10"/>
  <c r="H1058" i="10"/>
  <c r="I1058" i="10"/>
  <c r="H1057" i="10"/>
  <c r="J1057" i="10" s="1"/>
  <c r="I1057" i="10"/>
  <c r="H1056" i="10"/>
  <c r="I1056" i="10"/>
  <c r="H1055" i="10"/>
  <c r="J1055" i="10"/>
  <c r="K1055" i="10"/>
  <c r="I1055" i="10"/>
  <c r="H1028" i="10"/>
  <c r="I1028" i="10"/>
  <c r="H1027" i="10"/>
  <c r="J1027" i="10" s="1"/>
  <c r="K1027" i="10" s="1"/>
  <c r="I1027" i="10"/>
  <c r="H1026" i="10"/>
  <c r="I1026" i="10"/>
  <c r="H1025" i="10"/>
  <c r="I1025" i="10"/>
  <c r="H1024" i="10"/>
  <c r="I1024" i="10"/>
  <c r="H1023" i="10"/>
  <c r="I1023" i="10"/>
  <c r="H1022" i="10"/>
  <c r="I1022" i="10"/>
  <c r="H1021" i="10"/>
  <c r="I1021" i="10"/>
  <c r="H1020" i="10"/>
  <c r="I1020" i="10"/>
  <c r="H1019" i="10"/>
  <c r="I1019" i="10"/>
  <c r="H1018" i="10"/>
  <c r="I1018" i="10"/>
  <c r="H991" i="10"/>
  <c r="I991" i="10"/>
  <c r="H990" i="10"/>
  <c r="I990" i="10"/>
  <c r="H989" i="10"/>
  <c r="I989" i="10"/>
  <c r="H988" i="10"/>
  <c r="I988" i="10"/>
  <c r="H987" i="10"/>
  <c r="I987" i="10"/>
  <c r="H986" i="10"/>
  <c r="I986" i="10"/>
  <c r="H985" i="10"/>
  <c r="I985" i="10"/>
  <c r="H984" i="10"/>
  <c r="I984" i="10"/>
  <c r="H983" i="10"/>
  <c r="I983" i="10"/>
  <c r="J983" i="10"/>
  <c r="K983" i="10" s="1"/>
  <c r="H982" i="10"/>
  <c r="I982" i="10"/>
  <c r="H981" i="10"/>
  <c r="I981" i="10"/>
  <c r="H954" i="10"/>
  <c r="J954" i="10" s="1"/>
  <c r="K954" i="10" s="1"/>
  <c r="I954" i="10"/>
  <c r="H953" i="10"/>
  <c r="I953" i="10"/>
  <c r="H952" i="10"/>
  <c r="J952" i="10"/>
  <c r="K952" i="10"/>
  <c r="I952" i="10"/>
  <c r="H951" i="10"/>
  <c r="I951" i="10"/>
  <c r="H950" i="10"/>
  <c r="J950" i="10" s="1"/>
  <c r="K950" i="10" s="1"/>
  <c r="I950" i="10"/>
  <c r="H949" i="10"/>
  <c r="I949" i="10"/>
  <c r="H948" i="10"/>
  <c r="J948" i="10"/>
  <c r="K948" i="10"/>
  <c r="I948" i="10"/>
  <c r="H947" i="10"/>
  <c r="I947" i="10"/>
  <c r="H946" i="10"/>
  <c r="J946" i="10" s="1"/>
  <c r="K946" i="10" s="1"/>
  <c r="I946" i="10"/>
  <c r="H945" i="10"/>
  <c r="I945" i="10"/>
  <c r="H944" i="10"/>
  <c r="I944" i="10"/>
  <c r="H917" i="10"/>
  <c r="I917" i="10"/>
  <c r="H916" i="10"/>
  <c r="J916" i="10"/>
  <c r="K916" i="10"/>
  <c r="I916" i="10"/>
  <c r="H915" i="10"/>
  <c r="I915" i="10"/>
  <c r="H914" i="10"/>
  <c r="J914" i="10" s="1"/>
  <c r="K914" i="10" s="1"/>
  <c r="I914" i="10"/>
  <c r="H913" i="10"/>
  <c r="I913" i="10"/>
  <c r="H912" i="10"/>
  <c r="J912" i="10"/>
  <c r="K912" i="10"/>
  <c r="I912" i="10"/>
  <c r="H911" i="10"/>
  <c r="I911" i="10"/>
  <c r="H910" i="10"/>
  <c r="J910" i="10" s="1"/>
  <c r="K910" i="10" s="1"/>
  <c r="I910" i="10"/>
  <c r="H909" i="10"/>
  <c r="I909" i="10"/>
  <c r="H908" i="10"/>
  <c r="J908" i="10"/>
  <c r="K908" i="10"/>
  <c r="I908" i="10"/>
  <c r="H907" i="10"/>
  <c r="I907" i="10"/>
  <c r="H880" i="10"/>
  <c r="J880" i="10" s="1"/>
  <c r="K880" i="10" s="1"/>
  <c r="I880" i="10"/>
  <c r="H879" i="10"/>
  <c r="I879" i="10"/>
  <c r="H878" i="10"/>
  <c r="J878" i="10"/>
  <c r="K878" i="10"/>
  <c r="I878" i="10"/>
  <c r="H877" i="10"/>
  <c r="I877" i="10"/>
  <c r="H876" i="10"/>
  <c r="J876" i="10" s="1"/>
  <c r="K876" i="10" s="1"/>
  <c r="I876" i="10"/>
  <c r="H875" i="10"/>
  <c r="I875" i="10"/>
  <c r="H874" i="10"/>
  <c r="J874" i="10"/>
  <c r="K874" i="10"/>
  <c r="I874" i="10"/>
  <c r="H873" i="10"/>
  <c r="I873" i="10"/>
  <c r="H872" i="10"/>
  <c r="J872" i="10" s="1"/>
  <c r="K872" i="10" s="1"/>
  <c r="I872" i="10"/>
  <c r="H871" i="10"/>
  <c r="I871" i="10"/>
  <c r="H870" i="10"/>
  <c r="J870" i="10"/>
  <c r="K870" i="10"/>
  <c r="I870" i="10"/>
  <c r="H843" i="10"/>
  <c r="I843" i="10"/>
  <c r="H842" i="10"/>
  <c r="J842" i="10" s="1"/>
  <c r="K842" i="10" s="1"/>
  <c r="I842" i="10"/>
  <c r="H841" i="10"/>
  <c r="I841" i="10"/>
  <c r="H840" i="10"/>
  <c r="J840" i="10"/>
  <c r="K840" i="10"/>
  <c r="I840" i="10"/>
  <c r="H839" i="10"/>
  <c r="I839" i="10"/>
  <c r="H838" i="10"/>
  <c r="J838" i="10" s="1"/>
  <c r="K838" i="10" s="1"/>
  <c r="I838" i="10"/>
  <c r="H837" i="10"/>
  <c r="I837" i="10"/>
  <c r="H836" i="10"/>
  <c r="J836" i="10"/>
  <c r="K836" i="10"/>
  <c r="I836" i="10"/>
  <c r="H835" i="10"/>
  <c r="I835" i="10"/>
  <c r="H834" i="10"/>
  <c r="I834" i="10"/>
  <c r="H833" i="10"/>
  <c r="I833" i="10"/>
  <c r="H806" i="10"/>
  <c r="I806" i="10"/>
  <c r="H805" i="10"/>
  <c r="I805" i="10"/>
  <c r="H804" i="10"/>
  <c r="I804" i="10"/>
  <c r="H803" i="10"/>
  <c r="I803" i="10"/>
  <c r="H802" i="10"/>
  <c r="I802" i="10"/>
  <c r="H801" i="10"/>
  <c r="I801" i="10"/>
  <c r="H800" i="10"/>
  <c r="I800" i="10"/>
  <c r="H799" i="10"/>
  <c r="I799" i="10"/>
  <c r="H798" i="10"/>
  <c r="I798" i="10"/>
  <c r="H797" i="10"/>
  <c r="I797" i="10"/>
  <c r="H796" i="10"/>
  <c r="I796" i="10"/>
  <c r="H769" i="10"/>
  <c r="I769" i="10"/>
  <c r="H768" i="10"/>
  <c r="I768" i="10"/>
  <c r="H767" i="10"/>
  <c r="I767" i="10"/>
  <c r="H766" i="10"/>
  <c r="I766" i="10"/>
  <c r="H765" i="10"/>
  <c r="I765" i="10"/>
  <c r="H764" i="10"/>
  <c r="I764" i="10"/>
  <c r="H763" i="10"/>
  <c r="I763" i="10"/>
  <c r="H762" i="10"/>
  <c r="I762" i="10"/>
  <c r="H761" i="10"/>
  <c r="I761" i="10"/>
  <c r="H760" i="10"/>
  <c r="I760" i="10"/>
  <c r="H759" i="10"/>
  <c r="I759" i="10"/>
  <c r="H732" i="10"/>
  <c r="I732" i="10"/>
  <c r="H731" i="10"/>
  <c r="I731" i="10"/>
  <c r="H730" i="10"/>
  <c r="I730" i="10"/>
  <c r="H729" i="10"/>
  <c r="I729" i="10"/>
  <c r="H728" i="10"/>
  <c r="I728" i="10"/>
  <c r="H727" i="10"/>
  <c r="I727" i="10"/>
  <c r="H726" i="10"/>
  <c r="J726" i="10" s="1"/>
  <c r="K726" i="10" s="1"/>
  <c r="I726" i="10"/>
  <c r="H725" i="10"/>
  <c r="I725" i="10"/>
  <c r="H724" i="10"/>
  <c r="J724" i="10"/>
  <c r="I724" i="10"/>
  <c r="H723" i="10"/>
  <c r="I723" i="10"/>
  <c r="H722" i="10"/>
  <c r="I722" i="10"/>
  <c r="H695" i="10"/>
  <c r="I695" i="10"/>
  <c r="H694" i="10"/>
  <c r="I694" i="10"/>
  <c r="H693" i="10"/>
  <c r="I693" i="10"/>
  <c r="H692" i="10"/>
  <c r="J692" i="10" s="1"/>
  <c r="K692" i="10" s="1"/>
  <c r="I692" i="10"/>
  <c r="H691" i="10"/>
  <c r="I691" i="10"/>
  <c r="H690" i="10"/>
  <c r="I690" i="10"/>
  <c r="H689" i="10"/>
  <c r="I689" i="10"/>
  <c r="H688" i="10"/>
  <c r="I688" i="10"/>
  <c r="H687" i="10"/>
  <c r="I687" i="10"/>
  <c r="H686" i="10"/>
  <c r="I686" i="10"/>
  <c r="H685" i="10"/>
  <c r="I685" i="10"/>
  <c r="H658" i="10"/>
  <c r="I658" i="10"/>
  <c r="H657" i="10"/>
  <c r="I657" i="10"/>
  <c r="H656" i="10"/>
  <c r="I656" i="10"/>
  <c r="H655" i="10"/>
  <c r="I655" i="10"/>
  <c r="H654" i="10"/>
  <c r="I654" i="10"/>
  <c r="H653" i="10"/>
  <c r="I653" i="10"/>
  <c r="H652" i="10"/>
  <c r="I652" i="10"/>
  <c r="H651" i="10"/>
  <c r="I651" i="10"/>
  <c r="H650" i="10"/>
  <c r="I650" i="10"/>
  <c r="H649" i="10"/>
  <c r="I649" i="10"/>
  <c r="H648" i="10"/>
  <c r="I648" i="10"/>
  <c r="H621" i="10"/>
  <c r="I621" i="10"/>
  <c r="H620" i="10"/>
  <c r="I620" i="10"/>
  <c r="H619" i="10"/>
  <c r="I619" i="10"/>
  <c r="H618" i="10"/>
  <c r="J618" i="10" s="1"/>
  <c r="K618" i="10"/>
  <c r="I618" i="10"/>
  <c r="H617" i="10"/>
  <c r="I617" i="10"/>
  <c r="H616" i="10"/>
  <c r="I616" i="10"/>
  <c r="H615" i="10"/>
  <c r="I615" i="10"/>
  <c r="H614" i="10"/>
  <c r="I614" i="10"/>
  <c r="H613" i="10"/>
  <c r="I613" i="10"/>
  <c r="H612" i="10"/>
  <c r="I612" i="10"/>
  <c r="H611" i="10"/>
  <c r="I611" i="10"/>
  <c r="H584" i="10"/>
  <c r="I584" i="10"/>
  <c r="H583" i="10"/>
  <c r="I583" i="10"/>
  <c r="H582" i="10"/>
  <c r="I582" i="10"/>
  <c r="H581" i="10"/>
  <c r="I581" i="10"/>
  <c r="H580" i="10"/>
  <c r="J580" i="10"/>
  <c r="K580" i="10" s="1"/>
  <c r="I580" i="10"/>
  <c r="H579" i="10"/>
  <c r="I579" i="10"/>
  <c r="H578" i="10"/>
  <c r="I578" i="10"/>
  <c r="H577" i="10"/>
  <c r="I577" i="10"/>
  <c r="H576" i="10"/>
  <c r="I576" i="10"/>
  <c r="H575" i="10"/>
  <c r="I575" i="10"/>
  <c r="H574" i="10"/>
  <c r="I574" i="10"/>
  <c r="J574" i="10" s="1"/>
  <c r="K574" i="10" s="1"/>
  <c r="H547" i="10"/>
  <c r="I547" i="10"/>
  <c r="H546" i="10"/>
  <c r="I546" i="10"/>
  <c r="H545" i="10"/>
  <c r="J545" i="10" s="1"/>
  <c r="K545" i="10" s="1"/>
  <c r="I545" i="10"/>
  <c r="H544" i="10"/>
  <c r="I544" i="10"/>
  <c r="H543" i="10"/>
  <c r="I543" i="10"/>
  <c r="H542" i="10"/>
  <c r="I542" i="10"/>
  <c r="J542" i="10" s="1"/>
  <c r="K542" i="10" s="1"/>
  <c r="H541" i="10"/>
  <c r="I541" i="10"/>
  <c r="H540" i="10"/>
  <c r="I540" i="10"/>
  <c r="H539" i="10"/>
  <c r="I539" i="10"/>
  <c r="H538" i="10"/>
  <c r="I538" i="10"/>
  <c r="H537" i="10"/>
  <c r="I537" i="10"/>
  <c r="H510" i="10"/>
  <c r="I510" i="10"/>
  <c r="H509" i="10"/>
  <c r="I509" i="10"/>
  <c r="H508" i="10"/>
  <c r="I508" i="10"/>
  <c r="H507" i="10"/>
  <c r="I507" i="10"/>
  <c r="H506" i="10"/>
  <c r="I506" i="10"/>
  <c r="H505" i="10"/>
  <c r="I505" i="10"/>
  <c r="H504" i="10"/>
  <c r="I504" i="10"/>
  <c r="H503" i="10"/>
  <c r="I503" i="10"/>
  <c r="H502" i="10"/>
  <c r="I502" i="10"/>
  <c r="H501" i="10"/>
  <c r="I501" i="10"/>
  <c r="H500" i="10"/>
  <c r="I500" i="10"/>
  <c r="H473" i="10"/>
  <c r="I473" i="10"/>
  <c r="H472" i="10"/>
  <c r="I472" i="10"/>
  <c r="H471" i="10"/>
  <c r="I471" i="10"/>
  <c r="H470" i="10"/>
  <c r="I470" i="10"/>
  <c r="H469" i="10"/>
  <c r="I469" i="10"/>
  <c r="H468" i="10"/>
  <c r="I468" i="10"/>
  <c r="H467" i="10"/>
  <c r="I467" i="10"/>
  <c r="H466" i="10"/>
  <c r="I466" i="10"/>
  <c r="H465" i="10"/>
  <c r="I465" i="10"/>
  <c r="H464" i="10"/>
  <c r="I464" i="10"/>
  <c r="H463" i="10"/>
  <c r="I463" i="10"/>
  <c r="H436" i="10"/>
  <c r="I436" i="10"/>
  <c r="H435" i="10"/>
  <c r="I435" i="10"/>
  <c r="H434" i="10"/>
  <c r="I434" i="10"/>
  <c r="H433" i="10"/>
  <c r="I433" i="10"/>
  <c r="H432" i="10"/>
  <c r="I432" i="10"/>
  <c r="H431" i="10"/>
  <c r="I431" i="10"/>
  <c r="H430" i="10"/>
  <c r="I430" i="10"/>
  <c r="H429" i="10"/>
  <c r="I429" i="10"/>
  <c r="H428" i="10"/>
  <c r="I428" i="10"/>
  <c r="H427" i="10"/>
  <c r="I427" i="10"/>
  <c r="H426" i="10"/>
  <c r="I426" i="10"/>
  <c r="H399" i="10"/>
  <c r="I399" i="10"/>
  <c r="H398" i="10"/>
  <c r="I398" i="10"/>
  <c r="H397" i="10"/>
  <c r="I397" i="10"/>
  <c r="H396" i="10"/>
  <c r="I396" i="10"/>
  <c r="H395" i="10"/>
  <c r="I395" i="10"/>
  <c r="H394" i="10"/>
  <c r="I394" i="10"/>
  <c r="H393" i="10"/>
  <c r="I393" i="10"/>
  <c r="H392" i="10"/>
  <c r="I392" i="10"/>
  <c r="H391" i="10"/>
  <c r="I391" i="10"/>
  <c r="H390" i="10"/>
  <c r="I390" i="10"/>
  <c r="H389" i="10"/>
  <c r="I389" i="10"/>
  <c r="H362" i="10"/>
  <c r="I362" i="10"/>
  <c r="H361" i="10"/>
  <c r="I361" i="10"/>
  <c r="H360" i="10"/>
  <c r="I360" i="10"/>
  <c r="H359" i="10"/>
  <c r="I359" i="10"/>
  <c r="H358" i="10"/>
  <c r="I358" i="10"/>
  <c r="H357" i="10"/>
  <c r="I357" i="10"/>
  <c r="H356" i="10"/>
  <c r="J356" i="10" s="1"/>
  <c r="I356" i="10"/>
  <c r="H355" i="10"/>
  <c r="I355" i="10"/>
  <c r="H354" i="10"/>
  <c r="I354" i="10"/>
  <c r="H353" i="10"/>
  <c r="I353" i="10"/>
  <c r="H352" i="10"/>
  <c r="I352" i="10"/>
  <c r="H325" i="10"/>
  <c r="I325" i="10"/>
  <c r="H324" i="10"/>
  <c r="I324" i="10"/>
  <c r="H323" i="10"/>
  <c r="I323" i="10"/>
  <c r="H322" i="10"/>
  <c r="I322" i="10"/>
  <c r="H321" i="10"/>
  <c r="I321" i="10"/>
  <c r="H320" i="10"/>
  <c r="I320" i="10"/>
  <c r="H319" i="10"/>
  <c r="I319" i="10"/>
  <c r="H318" i="10"/>
  <c r="I318" i="10"/>
  <c r="H317" i="10"/>
  <c r="I317" i="10"/>
  <c r="H316" i="10"/>
  <c r="I316" i="10"/>
  <c r="J316" i="10" s="1"/>
  <c r="K316" i="10" s="1"/>
  <c r="H315" i="10"/>
  <c r="I315" i="10"/>
  <c r="H288" i="10"/>
  <c r="I288" i="10"/>
  <c r="H287" i="10"/>
  <c r="I287" i="10"/>
  <c r="H286" i="10"/>
  <c r="I286" i="10"/>
  <c r="H285" i="10"/>
  <c r="I285" i="10"/>
  <c r="H284" i="10"/>
  <c r="I284" i="10"/>
  <c r="H283" i="10"/>
  <c r="I283" i="10"/>
  <c r="H282" i="10"/>
  <c r="I282" i="10"/>
  <c r="H281" i="10"/>
  <c r="I281" i="10"/>
  <c r="H280" i="10"/>
  <c r="I280" i="10"/>
  <c r="H279" i="10"/>
  <c r="I279" i="10"/>
  <c r="H278" i="10"/>
  <c r="I278" i="10"/>
  <c r="H251" i="10"/>
  <c r="I251" i="10"/>
  <c r="H250" i="10"/>
  <c r="I250" i="10"/>
  <c r="H249" i="10"/>
  <c r="I249" i="10"/>
  <c r="H248" i="10"/>
  <c r="I248" i="10"/>
  <c r="H247" i="10"/>
  <c r="I247" i="10"/>
  <c r="H246" i="10"/>
  <c r="I246" i="10"/>
  <c r="H245" i="10"/>
  <c r="I245" i="10"/>
  <c r="H244" i="10"/>
  <c r="J244" i="10"/>
  <c r="K244" i="10" s="1"/>
  <c r="I244" i="10"/>
  <c r="H243" i="10"/>
  <c r="I243" i="10"/>
  <c r="H242" i="10"/>
  <c r="I242" i="10"/>
  <c r="H241" i="10"/>
  <c r="I241" i="10"/>
  <c r="H214" i="10"/>
  <c r="I214" i="10"/>
  <c r="H213" i="10"/>
  <c r="I213" i="10"/>
  <c r="H212" i="10"/>
  <c r="I212" i="10"/>
  <c r="H211" i="10"/>
  <c r="I211" i="10"/>
  <c r="H210" i="10"/>
  <c r="I210" i="10"/>
  <c r="J210" i="10" s="1"/>
  <c r="K210" i="10" s="1"/>
  <c r="H209" i="10"/>
  <c r="I209" i="10"/>
  <c r="H208" i="10"/>
  <c r="I208" i="10"/>
  <c r="H207" i="10"/>
  <c r="I207" i="10"/>
  <c r="H206" i="10"/>
  <c r="I206" i="10"/>
  <c r="H205" i="10"/>
  <c r="I205" i="10"/>
  <c r="H204" i="10"/>
  <c r="I204" i="10"/>
  <c r="H177" i="10"/>
  <c r="I177" i="10"/>
  <c r="H176" i="10"/>
  <c r="I176" i="10"/>
  <c r="H175" i="10"/>
  <c r="I175" i="10"/>
  <c r="H174" i="10"/>
  <c r="I174" i="10"/>
  <c r="H173" i="10"/>
  <c r="I173" i="10"/>
  <c r="H172" i="10"/>
  <c r="I172" i="10"/>
  <c r="H171" i="10"/>
  <c r="I171" i="10"/>
  <c r="H170" i="10"/>
  <c r="I170" i="10"/>
  <c r="H169" i="10"/>
  <c r="I169" i="10"/>
  <c r="H168" i="10"/>
  <c r="I168" i="10"/>
  <c r="H167" i="10"/>
  <c r="I167" i="10"/>
  <c r="H140" i="10"/>
  <c r="J140" i="10"/>
  <c r="K140" i="10" s="1"/>
  <c r="I140" i="10"/>
  <c r="H139" i="10"/>
  <c r="I139" i="10"/>
  <c r="H138" i="10"/>
  <c r="I138" i="10"/>
  <c r="H137" i="10"/>
  <c r="I137" i="10"/>
  <c r="H136" i="10"/>
  <c r="I136" i="10"/>
  <c r="H135" i="10"/>
  <c r="I135" i="10"/>
  <c r="H134" i="10"/>
  <c r="I134" i="10"/>
  <c r="H133" i="10"/>
  <c r="I133" i="10"/>
  <c r="H132" i="10"/>
  <c r="I132" i="10"/>
  <c r="J132" i="10" s="1"/>
  <c r="K132" i="10" s="1"/>
  <c r="H131" i="10"/>
  <c r="I131" i="10"/>
  <c r="H130" i="10"/>
  <c r="I130" i="10"/>
  <c r="H103" i="10"/>
  <c r="I103" i="10"/>
  <c r="H102" i="10"/>
  <c r="I102" i="10"/>
  <c r="H101" i="10"/>
  <c r="I101" i="10"/>
  <c r="H100" i="10"/>
  <c r="I100" i="10"/>
  <c r="H99" i="10"/>
  <c r="I99" i="10"/>
  <c r="H98" i="10"/>
  <c r="J98" i="10"/>
  <c r="K98" i="10" s="1"/>
  <c r="I98" i="10"/>
  <c r="H97" i="10"/>
  <c r="I97" i="10"/>
  <c r="H96" i="10"/>
  <c r="I96" i="10"/>
  <c r="H95" i="10"/>
  <c r="I95" i="10"/>
  <c r="H94" i="10"/>
  <c r="I94" i="10"/>
  <c r="H93" i="10"/>
  <c r="I93" i="10"/>
  <c r="H66" i="10"/>
  <c r="I66" i="10"/>
  <c r="H65" i="10"/>
  <c r="I65" i="10"/>
  <c r="H64" i="10"/>
  <c r="I64" i="10"/>
  <c r="H63" i="10"/>
  <c r="I63" i="10"/>
  <c r="H62" i="10"/>
  <c r="J62" i="10" s="1"/>
  <c r="I62" i="10"/>
  <c r="K62" i="10"/>
  <c r="H61" i="10"/>
  <c r="I61" i="10"/>
  <c r="H60" i="10"/>
  <c r="I60" i="10"/>
  <c r="H59" i="10"/>
  <c r="I59" i="10"/>
  <c r="H58" i="10"/>
  <c r="I58" i="10"/>
  <c r="H57" i="10"/>
  <c r="I57" i="10"/>
  <c r="H56" i="10"/>
  <c r="I56" i="10"/>
  <c r="H25" i="10"/>
  <c r="J25" i="10" s="1"/>
  <c r="K25" i="10" s="1"/>
  <c r="I25" i="10"/>
  <c r="H24" i="10"/>
  <c r="I24" i="10"/>
  <c r="H23" i="10"/>
  <c r="J23" i="10" s="1"/>
  <c r="K23" i="10" s="1"/>
  <c r="I23" i="10"/>
  <c r="H22" i="10"/>
  <c r="J22" i="10" s="1"/>
  <c r="I22" i="10"/>
  <c r="K22" i="10"/>
  <c r="H21" i="10"/>
  <c r="J21" i="10" s="1"/>
  <c r="I21" i="10"/>
  <c r="K21" i="10"/>
  <c r="H20" i="10"/>
  <c r="J20" i="10" s="1"/>
  <c r="K20" i="10" s="1"/>
  <c r="I20" i="10"/>
  <c r="H19" i="10"/>
  <c r="J19" i="10" s="1"/>
  <c r="K19" i="10" s="1"/>
  <c r="I19" i="10"/>
  <c r="H2194" i="10"/>
  <c r="I2194" i="10"/>
  <c r="H2197" i="10"/>
  <c r="I2197" i="10"/>
  <c r="H2200" i="10"/>
  <c r="I2200" i="10"/>
  <c r="H2213" i="10"/>
  <c r="I2213" i="10"/>
  <c r="H2216" i="10"/>
  <c r="I2216" i="10"/>
  <c r="H2218" i="10"/>
  <c r="I2218" i="10"/>
  <c r="H2219" i="10"/>
  <c r="I2219" i="10"/>
  <c r="H2220" i="10"/>
  <c r="I2220" i="10"/>
  <c r="H2221" i="10"/>
  <c r="I2221" i="10"/>
  <c r="BJ68" i="22"/>
  <c r="AT68" i="22"/>
  <c r="BK68" i="22" s="1"/>
  <c r="AY68" i="22"/>
  <c r="BL68" i="22" s="1"/>
  <c r="H5" i="14"/>
  <c r="J5" i="14" s="1"/>
  <c r="K5" i="14" s="1"/>
  <c r="H7" i="14"/>
  <c r="H9" i="14"/>
  <c r="H11" i="14"/>
  <c r="H13" i="14"/>
  <c r="H15" i="14"/>
  <c r="H17" i="14"/>
  <c r="H18" i="14"/>
  <c r="H19" i="14"/>
  <c r="H20" i="14"/>
  <c r="H21" i="14"/>
  <c r="J21" i="14" s="1"/>
  <c r="K21" i="14" s="1"/>
  <c r="H22" i="14"/>
  <c r="H23" i="14"/>
  <c r="J23" i="14" s="1"/>
  <c r="K23" i="14"/>
  <c r="H24" i="14"/>
  <c r="H25" i="14"/>
  <c r="H28" i="14"/>
  <c r="H30" i="14"/>
  <c r="H32" i="14"/>
  <c r="H34" i="14"/>
  <c r="H35" i="14"/>
  <c r="H36" i="14"/>
  <c r="J36" i="14" s="1"/>
  <c r="K36" i="14" s="1"/>
  <c r="H37" i="14"/>
  <c r="I5" i="14"/>
  <c r="I7" i="14"/>
  <c r="I9" i="14"/>
  <c r="J9" i="14"/>
  <c r="K9" i="14" s="1"/>
  <c r="I11" i="14"/>
  <c r="I13" i="14"/>
  <c r="I15" i="14"/>
  <c r="I17" i="14"/>
  <c r="I18" i="14"/>
  <c r="I19" i="14"/>
  <c r="I20" i="14"/>
  <c r="J20" i="14" s="1"/>
  <c r="K20" i="14" s="1"/>
  <c r="I21" i="14"/>
  <c r="I22" i="14"/>
  <c r="I23" i="14"/>
  <c r="I24" i="14"/>
  <c r="I25" i="14"/>
  <c r="I28" i="14"/>
  <c r="I30" i="14"/>
  <c r="I32" i="14"/>
  <c r="I34" i="14"/>
  <c r="I35" i="14"/>
  <c r="I36" i="14"/>
  <c r="I37" i="14"/>
  <c r="H68" i="22"/>
  <c r="G5" i="15"/>
  <c r="G6" i="15"/>
  <c r="G7" i="15"/>
  <c r="G8" i="15"/>
  <c r="G9" i="15"/>
  <c r="G10" i="15"/>
  <c r="G11" i="15"/>
  <c r="G12" i="15"/>
  <c r="G13" i="15"/>
  <c r="I13" i="15" s="1"/>
  <c r="G14" i="15"/>
  <c r="G15" i="15"/>
  <c r="G16" i="15"/>
  <c r="G17" i="15"/>
  <c r="G18" i="15"/>
  <c r="G19" i="15"/>
  <c r="G22" i="15"/>
  <c r="G23" i="15"/>
  <c r="G24" i="15"/>
  <c r="G25" i="15"/>
  <c r="G26" i="15"/>
  <c r="H5" i="15"/>
  <c r="H6" i="15"/>
  <c r="H7" i="15"/>
  <c r="H8" i="15"/>
  <c r="H9" i="15"/>
  <c r="H10" i="15"/>
  <c r="H11" i="15"/>
  <c r="H12" i="15"/>
  <c r="H13" i="15"/>
  <c r="J13" i="15"/>
  <c r="H14" i="15"/>
  <c r="H15" i="15"/>
  <c r="H16" i="15"/>
  <c r="H17" i="15"/>
  <c r="H18" i="15"/>
  <c r="H19" i="15"/>
  <c r="H22" i="15"/>
  <c r="H23" i="15"/>
  <c r="H24" i="15"/>
  <c r="H25" i="15"/>
  <c r="H26" i="15"/>
  <c r="H5" i="16"/>
  <c r="H7" i="16"/>
  <c r="H9" i="16"/>
  <c r="H11" i="16"/>
  <c r="H12" i="16"/>
  <c r="H13" i="16"/>
  <c r="H14" i="16"/>
  <c r="H15" i="16"/>
  <c r="H16" i="16"/>
  <c r="H17" i="16"/>
  <c r="H20" i="16"/>
  <c r="H22" i="16"/>
  <c r="H23" i="16"/>
  <c r="H24" i="16"/>
  <c r="H25" i="16"/>
  <c r="I5" i="16"/>
  <c r="I7" i="16"/>
  <c r="I9" i="16"/>
  <c r="I11" i="16"/>
  <c r="I12" i="16"/>
  <c r="I13" i="16"/>
  <c r="J13" i="16" s="1"/>
  <c r="K13" i="16" s="1"/>
  <c r="I14" i="16"/>
  <c r="I15" i="16"/>
  <c r="J15" i="16" s="1"/>
  <c r="K15" i="16" s="1"/>
  <c r="I16" i="16"/>
  <c r="I17" i="16"/>
  <c r="J17" i="16"/>
  <c r="K17" i="16"/>
  <c r="I20" i="16"/>
  <c r="I22" i="16"/>
  <c r="I23" i="16"/>
  <c r="I24" i="16"/>
  <c r="I25" i="16"/>
  <c r="H5" i="17"/>
  <c r="H7" i="17"/>
  <c r="H9" i="17"/>
  <c r="H11" i="17"/>
  <c r="H12" i="17"/>
  <c r="H13" i="17"/>
  <c r="H14" i="17"/>
  <c r="H15" i="17"/>
  <c r="H16" i="17"/>
  <c r="H17" i="17"/>
  <c r="H20" i="17"/>
  <c r="H22" i="17"/>
  <c r="H23" i="17"/>
  <c r="H24" i="17"/>
  <c r="H25" i="17"/>
  <c r="I5" i="17"/>
  <c r="I7" i="17"/>
  <c r="I9" i="17"/>
  <c r="I11" i="17"/>
  <c r="I12" i="17"/>
  <c r="I13" i="17"/>
  <c r="J13" i="17" s="1"/>
  <c r="K13" i="17" s="1"/>
  <c r="I14" i="17"/>
  <c r="I15" i="17"/>
  <c r="I16" i="17"/>
  <c r="I17" i="17"/>
  <c r="I20" i="17"/>
  <c r="I22" i="17"/>
  <c r="I23" i="17"/>
  <c r="I24" i="17"/>
  <c r="J24" i="17" s="1"/>
  <c r="K24" i="17" s="1"/>
  <c r="I25" i="17"/>
  <c r="H5" i="18"/>
  <c r="H7" i="18"/>
  <c r="H9" i="18"/>
  <c r="H11" i="18"/>
  <c r="H12" i="18"/>
  <c r="H13" i="18"/>
  <c r="H14" i="18"/>
  <c r="H15" i="18"/>
  <c r="H16" i="18"/>
  <c r="H17" i="18"/>
  <c r="H20" i="18"/>
  <c r="H22" i="18"/>
  <c r="H23" i="18"/>
  <c r="H24" i="18"/>
  <c r="H25" i="18"/>
  <c r="I5" i="18"/>
  <c r="I7" i="18"/>
  <c r="I9" i="18"/>
  <c r="I11" i="18"/>
  <c r="J11" i="18" s="1"/>
  <c r="K11" i="18" s="1"/>
  <c r="I12" i="18"/>
  <c r="I13" i="18"/>
  <c r="I14" i="18"/>
  <c r="I15" i="18"/>
  <c r="I16" i="18"/>
  <c r="I17" i="18"/>
  <c r="I20" i="18"/>
  <c r="I22" i="18"/>
  <c r="I23" i="18"/>
  <c r="I24" i="18"/>
  <c r="I25" i="18"/>
  <c r="H5" i="19"/>
  <c r="H7" i="19"/>
  <c r="H9" i="19"/>
  <c r="H11" i="19"/>
  <c r="H12" i="19"/>
  <c r="H13" i="19"/>
  <c r="H14" i="19"/>
  <c r="H15" i="19"/>
  <c r="H16" i="19"/>
  <c r="H17" i="19"/>
  <c r="J17" i="19"/>
  <c r="K17" i="19" s="1"/>
  <c r="H20" i="19"/>
  <c r="H22" i="19"/>
  <c r="H23" i="19"/>
  <c r="H24" i="19"/>
  <c r="H25" i="19"/>
  <c r="I5" i="19"/>
  <c r="I7" i="19"/>
  <c r="J7" i="19" s="1"/>
  <c r="I9" i="19"/>
  <c r="I11" i="19"/>
  <c r="I12" i="19"/>
  <c r="I13" i="19"/>
  <c r="I14" i="19"/>
  <c r="I15" i="19"/>
  <c r="I16" i="19"/>
  <c r="I17" i="19"/>
  <c r="I20" i="19"/>
  <c r="I22" i="19"/>
  <c r="I23" i="19"/>
  <c r="I24" i="19"/>
  <c r="I25" i="19"/>
  <c r="H27" i="5"/>
  <c r="H29" i="5"/>
  <c r="H31" i="5"/>
  <c r="H33" i="5"/>
  <c r="H34" i="5"/>
  <c r="H35" i="5"/>
  <c r="H36" i="5"/>
  <c r="H37" i="5"/>
  <c r="H38" i="5"/>
  <c r="H39" i="5"/>
  <c r="H40" i="5"/>
  <c r="H41" i="5"/>
  <c r="H42" i="5"/>
  <c r="H43" i="5"/>
  <c r="H5" i="5"/>
  <c r="H7" i="5"/>
  <c r="H9" i="5"/>
  <c r="H11" i="5"/>
  <c r="H13" i="5"/>
  <c r="H15" i="5"/>
  <c r="H16" i="5"/>
  <c r="H17" i="5"/>
  <c r="H18" i="5"/>
  <c r="H19" i="5"/>
  <c r="H20" i="5"/>
  <c r="H21" i="5"/>
  <c r="H22" i="5"/>
  <c r="H23" i="5"/>
  <c r="H24" i="5"/>
  <c r="I27" i="5"/>
  <c r="I29" i="5"/>
  <c r="I31" i="5"/>
  <c r="I33" i="5"/>
  <c r="J33" i="5" s="1"/>
  <c r="K33" i="5" s="1"/>
  <c r="I34" i="5"/>
  <c r="I35" i="5"/>
  <c r="I36" i="5"/>
  <c r="I37" i="5"/>
  <c r="I38" i="5"/>
  <c r="I39" i="5"/>
  <c r="I40" i="5"/>
  <c r="I41" i="5"/>
  <c r="I42" i="5"/>
  <c r="I43" i="5"/>
  <c r="I5" i="5"/>
  <c r="J5" i="5"/>
  <c r="K5" i="5" s="1"/>
  <c r="L6" i="5" s="1"/>
  <c r="I7" i="5"/>
  <c r="I9" i="5"/>
  <c r="I11" i="5"/>
  <c r="I13" i="5"/>
  <c r="I15" i="5"/>
  <c r="I16" i="5"/>
  <c r="I17" i="5"/>
  <c r="I18" i="5"/>
  <c r="I19" i="5"/>
  <c r="I20" i="5"/>
  <c r="I21" i="5"/>
  <c r="I22" i="5"/>
  <c r="I23" i="5"/>
  <c r="I24" i="5"/>
  <c r="H5" i="6"/>
  <c r="H7" i="6"/>
  <c r="H9" i="6"/>
  <c r="H10" i="6"/>
  <c r="H11" i="6"/>
  <c r="H14" i="6"/>
  <c r="H16" i="6"/>
  <c r="H17" i="6"/>
  <c r="H18" i="6"/>
  <c r="J18" i="6" s="1"/>
  <c r="K18" i="6" s="1"/>
  <c r="I5" i="6"/>
  <c r="I7" i="6"/>
  <c r="I9" i="6"/>
  <c r="I10" i="6"/>
  <c r="I11" i="6"/>
  <c r="I14" i="6"/>
  <c r="I16" i="6"/>
  <c r="I17" i="6"/>
  <c r="I18" i="6"/>
  <c r="H5" i="7"/>
  <c r="H7" i="7"/>
  <c r="H9" i="7"/>
  <c r="H11" i="7"/>
  <c r="J11" i="7"/>
  <c r="K11" i="7" s="1"/>
  <c r="H13" i="7"/>
  <c r="H15" i="7"/>
  <c r="H18" i="7"/>
  <c r="H19" i="7"/>
  <c r="H20" i="7"/>
  <c r="H21" i="7"/>
  <c r="H24" i="7"/>
  <c r="J24" i="7" s="1"/>
  <c r="K24" i="7" s="1"/>
  <c r="H26" i="7"/>
  <c r="H28" i="7"/>
  <c r="H29" i="7"/>
  <c r="H30" i="7"/>
  <c r="I5" i="7"/>
  <c r="I7" i="7"/>
  <c r="I9" i="7"/>
  <c r="I11" i="7"/>
  <c r="I13" i="7"/>
  <c r="I15" i="7"/>
  <c r="I18" i="7"/>
  <c r="I19" i="7"/>
  <c r="I20" i="7"/>
  <c r="I21" i="7"/>
  <c r="I24" i="7"/>
  <c r="I26" i="7"/>
  <c r="I28" i="7"/>
  <c r="I29" i="7"/>
  <c r="I30" i="7"/>
  <c r="K7" i="20"/>
  <c r="K8" i="20"/>
  <c r="K9" i="20"/>
  <c r="K10" i="20"/>
  <c r="K11" i="20"/>
  <c r="K12" i="20"/>
  <c r="K13" i="20"/>
  <c r="K14" i="20"/>
  <c r="K15" i="20"/>
  <c r="K16" i="20"/>
  <c r="K17" i="20"/>
  <c r="K18" i="20"/>
  <c r="K19" i="20"/>
  <c r="K20" i="20"/>
  <c r="K21" i="20"/>
  <c r="K22" i="20"/>
  <c r="K23" i="20"/>
  <c r="K24" i="20"/>
  <c r="K25" i="20"/>
  <c r="K26" i="20"/>
  <c r="AQ68" i="22"/>
  <c r="J5" i="9"/>
  <c r="J8" i="9"/>
  <c r="J11" i="9"/>
  <c r="J14" i="9"/>
  <c r="J17" i="9"/>
  <c r="J20" i="9"/>
  <c r="J23" i="9"/>
  <c r="J26" i="9"/>
  <c r="J29" i="9"/>
  <c r="J32" i="9"/>
  <c r="J33" i="9"/>
  <c r="J34" i="9"/>
  <c r="J35" i="9"/>
  <c r="J38" i="9"/>
  <c r="J41" i="9"/>
  <c r="J44" i="9"/>
  <c r="J47" i="9"/>
  <c r="J50" i="9"/>
  <c r="J53" i="9"/>
  <c r="J54" i="9"/>
  <c r="J55" i="9"/>
  <c r="L55" i="9"/>
  <c r="M55" i="9" s="1"/>
  <c r="J56" i="9"/>
  <c r="J57" i="9"/>
  <c r="K5" i="9"/>
  <c r="K8" i="9"/>
  <c r="K11" i="9"/>
  <c r="K14" i="9"/>
  <c r="K17" i="9"/>
  <c r="K20" i="9"/>
  <c r="K23" i="9"/>
  <c r="K26" i="9"/>
  <c r="K29" i="9"/>
  <c r="K32" i="9"/>
  <c r="K33" i="9"/>
  <c r="K34" i="9"/>
  <c r="K35" i="9"/>
  <c r="K38" i="9"/>
  <c r="K41" i="9"/>
  <c r="K44" i="9"/>
  <c r="K47" i="9"/>
  <c r="K50" i="9"/>
  <c r="K53" i="9"/>
  <c r="K54" i="9"/>
  <c r="K55" i="9"/>
  <c r="K56" i="9"/>
  <c r="K57" i="9"/>
  <c r="J7" i="20"/>
  <c r="J8" i="20"/>
  <c r="J9" i="20"/>
  <c r="J10" i="20"/>
  <c r="J11" i="20"/>
  <c r="J12" i="20"/>
  <c r="J13" i="20"/>
  <c r="J14" i="20"/>
  <c r="J15" i="20"/>
  <c r="J16" i="20"/>
  <c r="J17" i="20"/>
  <c r="J18" i="20"/>
  <c r="J19" i="20"/>
  <c r="J20" i="20"/>
  <c r="J21" i="20"/>
  <c r="J22" i="20"/>
  <c r="J23" i="20"/>
  <c r="J24" i="20"/>
  <c r="J25" i="20"/>
  <c r="J26" i="20"/>
  <c r="I27" i="20"/>
  <c r="B8" i="21"/>
  <c r="B12" i="21"/>
  <c r="C12" i="21"/>
  <c r="B17" i="21"/>
  <c r="C17" i="21"/>
  <c r="H51" i="10"/>
  <c r="I51" i="10"/>
  <c r="H14" i="10"/>
  <c r="J14" i="10"/>
  <c r="K14" i="10" s="1"/>
  <c r="L42" i="10" s="1"/>
  <c r="H88" i="10"/>
  <c r="I88" i="10"/>
  <c r="H125" i="10"/>
  <c r="I125" i="10"/>
  <c r="H162" i="10"/>
  <c r="I162" i="10"/>
  <c r="H199" i="10"/>
  <c r="I199" i="10"/>
  <c r="H236" i="10"/>
  <c r="I236" i="10"/>
  <c r="H273" i="10"/>
  <c r="I273" i="10"/>
  <c r="H310" i="10"/>
  <c r="I310" i="10"/>
  <c r="H347" i="10"/>
  <c r="I347" i="10"/>
  <c r="J347" i="10" s="1"/>
  <c r="K347" i="10" s="1"/>
  <c r="L375" i="10" s="1"/>
  <c r="BH17" i="22" s="1"/>
  <c r="H384" i="10"/>
  <c r="I384" i="10"/>
  <c r="H421" i="10"/>
  <c r="I421" i="10"/>
  <c r="H458" i="10"/>
  <c r="I458" i="10"/>
  <c r="H495" i="10"/>
  <c r="I495" i="10"/>
  <c r="H532" i="10"/>
  <c r="I532" i="10"/>
  <c r="H569" i="10"/>
  <c r="J569" i="10"/>
  <c r="K569" i="10" s="1"/>
  <c r="L597" i="10"/>
  <c r="BH23" i="22" s="1"/>
  <c r="I569" i="10"/>
  <c r="H606" i="10"/>
  <c r="I606" i="10"/>
  <c r="H643" i="10"/>
  <c r="I643" i="10"/>
  <c r="H680" i="10"/>
  <c r="I680" i="10"/>
  <c r="H717" i="10"/>
  <c r="I717" i="10"/>
  <c r="H754" i="10"/>
  <c r="I754" i="10"/>
  <c r="H791" i="10"/>
  <c r="I791" i="10"/>
  <c r="H828" i="10"/>
  <c r="J828" i="10"/>
  <c r="I828" i="10"/>
  <c r="H865" i="10"/>
  <c r="I865" i="10"/>
  <c r="H902" i="10"/>
  <c r="I902" i="10"/>
  <c r="H939" i="10"/>
  <c r="I939" i="10"/>
  <c r="H976" i="10"/>
  <c r="I976" i="10"/>
  <c r="H1013" i="10"/>
  <c r="I1013" i="10"/>
  <c r="H1050" i="10"/>
  <c r="I1050" i="10"/>
  <c r="H1087" i="10"/>
  <c r="I1087" i="10"/>
  <c r="H1124" i="10"/>
  <c r="I1124" i="10"/>
  <c r="H1161" i="10"/>
  <c r="I1161" i="10"/>
  <c r="H1198" i="10"/>
  <c r="I1198" i="10"/>
  <c r="H1235" i="10"/>
  <c r="I1235" i="10"/>
  <c r="H1272" i="10"/>
  <c r="J1272" i="10" s="1"/>
  <c r="K1272" i="10" s="1"/>
  <c r="I1272" i="10"/>
  <c r="H1309" i="10"/>
  <c r="I1309" i="10"/>
  <c r="H1346" i="10"/>
  <c r="I1346" i="10"/>
  <c r="H1383" i="10"/>
  <c r="J1383" i="10" s="1"/>
  <c r="I1383" i="10"/>
  <c r="K1383" i="10"/>
  <c r="L1411" i="10" s="1"/>
  <c r="BH45" i="22" s="1"/>
  <c r="H1420" i="10"/>
  <c r="J1420" i="10"/>
  <c r="I1420" i="10"/>
  <c r="H1457" i="10"/>
  <c r="I1457" i="10"/>
  <c r="J1457" i="10"/>
  <c r="K1457" i="10" s="1"/>
  <c r="L1485" i="10" s="1"/>
  <c r="BH47" i="22" s="1"/>
  <c r="H1494" i="10"/>
  <c r="I1494" i="10"/>
  <c r="H1531" i="10"/>
  <c r="I1531" i="10"/>
  <c r="H1568" i="10"/>
  <c r="J1568" i="10" s="1"/>
  <c r="I1568" i="10"/>
  <c r="H1605" i="10"/>
  <c r="I1605" i="10"/>
  <c r="H1642" i="10"/>
  <c r="J1642" i="10"/>
  <c r="K1642" i="10" s="1"/>
  <c r="L1670" i="10"/>
  <c r="BH52" i="22" s="1"/>
  <c r="I1642" i="10"/>
  <c r="H1679" i="10"/>
  <c r="I1679" i="10"/>
  <c r="J1679" i="10"/>
  <c r="H1716" i="10"/>
  <c r="I1716" i="10"/>
  <c r="H1753" i="10"/>
  <c r="I1753" i="10"/>
  <c r="H1790" i="10"/>
  <c r="I1790" i="10"/>
  <c r="H1827" i="10"/>
  <c r="I1827" i="10"/>
  <c r="H1864" i="10"/>
  <c r="I1864" i="10"/>
  <c r="J1864" i="10" s="1"/>
  <c r="K1864" i="10"/>
  <c r="L1892" i="10" s="1"/>
  <c r="BH58" i="22" s="1"/>
  <c r="H1901" i="10"/>
  <c r="I1901" i="10"/>
  <c r="H1938" i="10"/>
  <c r="J1938" i="10" s="1"/>
  <c r="K1938" i="10" s="1"/>
  <c r="L1966" i="10" s="1"/>
  <c r="BH60" i="22" s="1"/>
  <c r="I1938" i="10"/>
  <c r="H1975" i="10"/>
  <c r="I1975" i="10"/>
  <c r="H2012" i="10"/>
  <c r="I2012" i="10"/>
  <c r="H2049" i="10"/>
  <c r="L2077" i="10"/>
  <c r="BH63" i="22" s="1"/>
  <c r="I2049" i="10"/>
  <c r="J2049" i="10" s="1"/>
  <c r="K2049" i="10" s="1"/>
  <c r="H2086" i="10"/>
  <c r="I2086" i="10"/>
  <c r="H2123" i="10"/>
  <c r="I2123" i="10"/>
  <c r="H2160" i="10"/>
  <c r="I2160" i="10"/>
  <c r="K69" i="22"/>
  <c r="F5" i="8" s="1"/>
  <c r="J5" i="8" s="1"/>
  <c r="N69" i="22"/>
  <c r="F8" i="8" s="1"/>
  <c r="Q69" i="22"/>
  <c r="F11" i="8"/>
  <c r="T69" i="22"/>
  <c r="F14" i="8" s="1"/>
  <c r="W69" i="22"/>
  <c r="Z69" i="22"/>
  <c r="F20" i="8" s="1"/>
  <c r="J20" i="8" s="1"/>
  <c r="AC69" i="22"/>
  <c r="F23" i="8"/>
  <c r="K23" i="8" s="1"/>
  <c r="AF69" i="22"/>
  <c r="F26" i="8"/>
  <c r="AI69" i="22"/>
  <c r="AL69" i="22"/>
  <c r="F32" i="8" s="1"/>
  <c r="J32" i="8" s="1"/>
  <c r="AO69" i="22"/>
  <c r="F35" i="8" s="1"/>
  <c r="AP69" i="22"/>
  <c r="F36" i="8" s="1"/>
  <c r="K36" i="8"/>
  <c r="J37" i="8"/>
  <c r="J38" i="8"/>
  <c r="J39" i="8"/>
  <c r="H17" i="10"/>
  <c r="H26" i="10"/>
  <c r="J26" i="10"/>
  <c r="K26" i="10" s="1"/>
  <c r="H27" i="10"/>
  <c r="H28" i="10"/>
  <c r="J28" i="10"/>
  <c r="K28" i="10" s="1"/>
  <c r="H29" i="10"/>
  <c r="H30" i="10"/>
  <c r="H48" i="10"/>
  <c r="H54" i="10"/>
  <c r="H67" i="10"/>
  <c r="H85" i="10"/>
  <c r="H105" i="10"/>
  <c r="H91" i="10"/>
  <c r="H104" i="10"/>
  <c r="H122" i="10"/>
  <c r="H128" i="10"/>
  <c r="H141" i="10"/>
  <c r="H159" i="10"/>
  <c r="H165" i="10"/>
  <c r="H178" i="10"/>
  <c r="H196" i="10"/>
  <c r="H202" i="10"/>
  <c r="H215" i="10"/>
  <c r="H233" i="10"/>
  <c r="H239" i="10"/>
  <c r="H252" i="10"/>
  <c r="H270" i="10"/>
  <c r="H290" i="10" s="1"/>
  <c r="H276" i="10"/>
  <c r="H289" i="10"/>
  <c r="J289" i="10" s="1"/>
  <c r="H307" i="10"/>
  <c r="H313" i="10"/>
  <c r="H326" i="10"/>
  <c r="H344" i="10"/>
  <c r="H350" i="10"/>
  <c r="H363" i="10"/>
  <c r="H381" i="10"/>
  <c r="H387" i="10"/>
  <c r="H400" i="10"/>
  <c r="H418" i="10"/>
  <c r="H424" i="10"/>
  <c r="H437" i="10"/>
  <c r="H455" i="10"/>
  <c r="H461" i="10"/>
  <c r="H474" i="10"/>
  <c r="H475" i="10"/>
  <c r="H486" i="10" s="1"/>
  <c r="H492" i="10"/>
  <c r="H498" i="10"/>
  <c r="H511" i="10"/>
  <c r="H529" i="10"/>
  <c r="H535" i="10"/>
  <c r="H548" i="10"/>
  <c r="H566" i="10"/>
  <c r="H586" i="10" s="1"/>
  <c r="H572" i="10"/>
  <c r="H585" i="10"/>
  <c r="H603" i="10"/>
  <c r="H609" i="10"/>
  <c r="H622" i="10"/>
  <c r="H640" i="10"/>
  <c r="H646" i="10"/>
  <c r="H659" i="10"/>
  <c r="H677" i="10"/>
  <c r="H683" i="10"/>
  <c r="H696" i="10"/>
  <c r="H714" i="10"/>
  <c r="H720" i="10"/>
  <c r="H733" i="10"/>
  <c r="H751" i="10"/>
  <c r="H757" i="10"/>
  <c r="J757" i="10" s="1"/>
  <c r="K757" i="10"/>
  <c r="H770" i="10"/>
  <c r="H788" i="10"/>
  <c r="H794" i="10"/>
  <c r="H807" i="10"/>
  <c r="H825" i="10"/>
  <c r="H831" i="10"/>
  <c r="H844" i="10"/>
  <c r="H862" i="10"/>
  <c r="H868" i="10"/>
  <c r="H881" i="10"/>
  <c r="H899" i="10"/>
  <c r="H905" i="10"/>
  <c r="H918" i="10"/>
  <c r="H936" i="10"/>
  <c r="H942" i="10"/>
  <c r="H955" i="10"/>
  <c r="J955" i="10"/>
  <c r="K955" i="10" s="1"/>
  <c r="H973" i="10"/>
  <c r="H979" i="10"/>
  <c r="H992" i="10"/>
  <c r="H1010" i="10"/>
  <c r="J1010" i="10" s="1"/>
  <c r="K1010" i="10" s="1"/>
  <c r="L1039" i="10" s="1"/>
  <c r="BG35" i="22" s="1"/>
  <c r="H1016" i="10"/>
  <c r="H1029" i="10"/>
  <c r="H1047" i="10"/>
  <c r="H1053" i="10"/>
  <c r="H1066" i="10"/>
  <c r="H1084" i="10"/>
  <c r="H1090" i="10"/>
  <c r="H1103" i="10"/>
  <c r="J1103" i="10" s="1"/>
  <c r="K1103" i="10" s="1"/>
  <c r="H1121" i="10"/>
  <c r="H1127" i="10"/>
  <c r="H1140" i="10"/>
  <c r="H1158" i="10"/>
  <c r="J1158" i="10"/>
  <c r="K1158" i="10" s="1"/>
  <c r="L1187" i="10" s="1"/>
  <c r="BG39" i="22" s="1"/>
  <c r="H1164" i="10"/>
  <c r="H1177" i="10"/>
  <c r="H1195" i="10"/>
  <c r="H1201" i="10"/>
  <c r="H1215" i="10"/>
  <c r="H1214" i="10"/>
  <c r="H1232" i="10"/>
  <c r="H1238" i="10"/>
  <c r="H1251" i="10"/>
  <c r="H1269" i="10"/>
  <c r="H1275" i="10"/>
  <c r="H1288" i="10"/>
  <c r="J1288" i="10" s="1"/>
  <c r="H1306" i="10"/>
  <c r="H1326" i="10" s="1"/>
  <c r="H1312" i="10"/>
  <c r="J1312" i="10"/>
  <c r="K1312" i="10" s="1"/>
  <c r="H1325" i="10"/>
  <c r="H1343" i="10"/>
  <c r="H1349" i="10"/>
  <c r="J1349" i="10" s="1"/>
  <c r="H1362" i="10"/>
  <c r="H1380" i="10"/>
  <c r="H1386" i="10"/>
  <c r="H1399" i="10"/>
  <c r="J1399" i="10" s="1"/>
  <c r="K1399" i="10" s="1"/>
  <c r="H1417" i="10"/>
  <c r="H1423" i="10"/>
  <c r="H1436" i="10"/>
  <c r="H1454" i="10"/>
  <c r="H1460" i="10"/>
  <c r="H1473" i="10"/>
  <c r="J1473" i="10" s="1"/>
  <c r="H1491" i="10"/>
  <c r="H1497" i="10"/>
  <c r="H1510" i="10"/>
  <c r="H1528" i="10"/>
  <c r="H1534" i="10"/>
  <c r="H1547" i="10"/>
  <c r="H1565" i="10"/>
  <c r="H1571" i="10"/>
  <c r="H1584" i="10"/>
  <c r="H1602" i="10"/>
  <c r="H1608" i="10"/>
  <c r="H1621" i="10"/>
  <c r="H1639" i="10"/>
  <c r="H1645" i="10"/>
  <c r="H1658" i="10"/>
  <c r="H1676" i="10"/>
  <c r="H1682" i="10"/>
  <c r="H1695" i="10"/>
  <c r="H1713" i="10"/>
  <c r="H1719" i="10"/>
  <c r="H1732" i="10"/>
  <c r="H1750" i="10"/>
  <c r="H1756" i="10"/>
  <c r="H1769" i="10"/>
  <c r="J1769" i="10" s="1"/>
  <c r="K1769" i="10" s="1"/>
  <c r="H1787" i="10"/>
  <c r="H1793" i="10"/>
  <c r="H1806" i="10"/>
  <c r="H1824" i="10"/>
  <c r="H1830" i="10"/>
  <c r="H1843" i="10"/>
  <c r="H1861" i="10"/>
  <c r="H1867" i="10"/>
  <c r="H1880" i="10"/>
  <c r="H1898" i="10"/>
  <c r="H1904" i="10"/>
  <c r="H1917" i="10"/>
  <c r="H1935" i="10"/>
  <c r="H1941" i="10"/>
  <c r="H1954" i="10"/>
  <c r="H1972" i="10"/>
  <c r="H1978" i="10"/>
  <c r="H1992" i="10" s="1"/>
  <c r="H1991" i="10"/>
  <c r="H2009" i="10"/>
  <c r="H2015" i="10"/>
  <c r="H2028" i="10"/>
  <c r="H2046" i="10"/>
  <c r="H2052" i="10"/>
  <c r="H2065" i="10"/>
  <c r="H2083" i="10"/>
  <c r="H2089" i="10"/>
  <c r="H2102" i="10"/>
  <c r="H2120" i="10"/>
  <c r="H2126" i="10"/>
  <c r="H2139" i="10"/>
  <c r="H2157" i="10"/>
  <c r="H2163" i="10"/>
  <c r="H2176" i="10"/>
  <c r="C5" i="11"/>
  <c r="G5" i="11" s="1"/>
  <c r="I5" i="11" s="1"/>
  <c r="G8" i="11"/>
  <c r="G9" i="11"/>
  <c r="D5" i="12"/>
  <c r="D7" i="12"/>
  <c r="H7" i="12" s="1"/>
  <c r="D9" i="12"/>
  <c r="D11" i="12"/>
  <c r="H11" i="12" s="1"/>
  <c r="D13" i="12"/>
  <c r="H15" i="12"/>
  <c r="H21" i="13" s="1"/>
  <c r="H16" i="12"/>
  <c r="H17" i="12"/>
  <c r="H18" i="12"/>
  <c r="H19" i="12"/>
  <c r="D5" i="13"/>
  <c r="H5" i="13" s="1"/>
  <c r="D7" i="13"/>
  <c r="D9" i="13"/>
  <c r="I9" i="13" s="1"/>
  <c r="D11" i="13"/>
  <c r="H11" i="13"/>
  <c r="D13" i="13"/>
  <c r="D15" i="13"/>
  <c r="H15" i="13" s="1"/>
  <c r="D17" i="13"/>
  <c r="D19" i="13"/>
  <c r="H19" i="13" s="1"/>
  <c r="H22" i="13"/>
  <c r="H25" i="13"/>
  <c r="H27" i="13"/>
  <c r="H29" i="13"/>
  <c r="H31" i="13"/>
  <c r="H33" i="13"/>
  <c r="H34" i="13"/>
  <c r="H35" i="13"/>
  <c r="K37" i="8"/>
  <c r="L37" i="8" s="1"/>
  <c r="M37" i="8" s="1"/>
  <c r="K38" i="8"/>
  <c r="K39" i="8"/>
  <c r="I17" i="10"/>
  <c r="J17" i="10" s="1"/>
  <c r="K17" i="10" s="1"/>
  <c r="I26" i="10"/>
  <c r="I27" i="10"/>
  <c r="J27" i="10" s="1"/>
  <c r="K27" i="10" s="1"/>
  <c r="I28" i="10"/>
  <c r="I29" i="10"/>
  <c r="J29" i="10" s="1"/>
  <c r="K29" i="10" s="1"/>
  <c r="I30" i="10"/>
  <c r="J30" i="10"/>
  <c r="K30" i="10" s="1"/>
  <c r="I48" i="10"/>
  <c r="I54" i="10"/>
  <c r="I67" i="10"/>
  <c r="I85" i="10"/>
  <c r="I91" i="10"/>
  <c r="I104" i="10"/>
  <c r="I122" i="10"/>
  <c r="I142" i="10" s="1"/>
  <c r="I153" i="10" s="1"/>
  <c r="I128" i="10"/>
  <c r="I141" i="10"/>
  <c r="I159" i="10"/>
  <c r="I165" i="10"/>
  <c r="J165" i="10" s="1"/>
  <c r="K165" i="10"/>
  <c r="K179" i="10" s="1"/>
  <c r="I178" i="10"/>
  <c r="I196" i="10"/>
  <c r="I202" i="10"/>
  <c r="I215" i="10"/>
  <c r="I233" i="10"/>
  <c r="I239" i="10"/>
  <c r="I252" i="10"/>
  <c r="I270" i="10"/>
  <c r="I276" i="10"/>
  <c r="I289" i="10"/>
  <c r="K289" i="10"/>
  <c r="I307" i="10"/>
  <c r="I313" i="10"/>
  <c r="I326" i="10"/>
  <c r="I344" i="10"/>
  <c r="I350" i="10"/>
  <c r="I363" i="10"/>
  <c r="I381" i="10"/>
  <c r="I387" i="10"/>
  <c r="I400" i="10"/>
  <c r="I418" i="10"/>
  <c r="I424" i="10"/>
  <c r="I437" i="10"/>
  <c r="I455" i="10"/>
  <c r="I461" i="10"/>
  <c r="J461" i="10" s="1"/>
  <c r="K461" i="10" s="1"/>
  <c r="I474" i="10"/>
  <c r="I492" i="10"/>
  <c r="J492" i="10" s="1"/>
  <c r="I498" i="10"/>
  <c r="I511" i="10"/>
  <c r="I529" i="10"/>
  <c r="I535" i="10"/>
  <c r="I548" i="10"/>
  <c r="I566" i="10"/>
  <c r="J566" i="10" s="1"/>
  <c r="K566" i="10" s="1"/>
  <c r="L595" i="10"/>
  <c r="BG23" i="22" s="1"/>
  <c r="I572" i="10"/>
  <c r="I585" i="10"/>
  <c r="I603" i="10"/>
  <c r="I609" i="10"/>
  <c r="J609" i="10" s="1"/>
  <c r="K609" i="10" s="1"/>
  <c r="I622" i="10"/>
  <c r="J622" i="10" s="1"/>
  <c r="K622" i="10" s="1"/>
  <c r="I640" i="10"/>
  <c r="I646" i="10"/>
  <c r="I659" i="10"/>
  <c r="I677" i="10"/>
  <c r="I683" i="10"/>
  <c r="I696" i="10"/>
  <c r="I714" i="10"/>
  <c r="I720" i="10"/>
  <c r="I733" i="10"/>
  <c r="I751" i="10"/>
  <c r="I757" i="10"/>
  <c r="I770" i="10"/>
  <c r="J770" i="10" s="1"/>
  <c r="K770" i="10" s="1"/>
  <c r="I788" i="10"/>
  <c r="I794" i="10"/>
  <c r="J794" i="10" s="1"/>
  <c r="K794" i="10" s="1"/>
  <c r="I807" i="10"/>
  <c r="I825" i="10"/>
  <c r="J825" i="10" s="1"/>
  <c r="K825" i="10" s="1"/>
  <c r="L854" i="10" s="1"/>
  <c r="BG30" i="22" s="1"/>
  <c r="I831" i="10"/>
  <c r="I844" i="10"/>
  <c r="I862" i="10"/>
  <c r="I868" i="10"/>
  <c r="I881" i="10"/>
  <c r="I899" i="10"/>
  <c r="I905" i="10"/>
  <c r="I918" i="10"/>
  <c r="I936" i="10"/>
  <c r="I942" i="10"/>
  <c r="I955" i="10"/>
  <c r="I973" i="10"/>
  <c r="I979" i="10"/>
  <c r="J979" i="10" s="1"/>
  <c r="K979" i="10" s="1"/>
  <c r="I992" i="10"/>
  <c r="I1010" i="10"/>
  <c r="I1016" i="10"/>
  <c r="I1029" i="10"/>
  <c r="I1047" i="10"/>
  <c r="I1053" i="10"/>
  <c r="I1066" i="10"/>
  <c r="I1084" i="10"/>
  <c r="J1084" i="10"/>
  <c r="K1084" i="10" s="1"/>
  <c r="I1090" i="10"/>
  <c r="I1103" i="10"/>
  <c r="I1121" i="10"/>
  <c r="I1127" i="10"/>
  <c r="I1140" i="10"/>
  <c r="I1158" i="10"/>
  <c r="I1164" i="10"/>
  <c r="I1177" i="10"/>
  <c r="I1195" i="10"/>
  <c r="I1201" i="10"/>
  <c r="I1214" i="10"/>
  <c r="I1232" i="10"/>
  <c r="I1238" i="10"/>
  <c r="I1251" i="10"/>
  <c r="I1269" i="10"/>
  <c r="I1275" i="10"/>
  <c r="I1288" i="10"/>
  <c r="K1288" i="10"/>
  <c r="I1306" i="10"/>
  <c r="I1326" i="10" s="1"/>
  <c r="I1312" i="10"/>
  <c r="I1325" i="10"/>
  <c r="I1343" i="10"/>
  <c r="I1349" i="10"/>
  <c r="I1362" i="10"/>
  <c r="I1380" i="10"/>
  <c r="I1386" i="10"/>
  <c r="I1399" i="10"/>
  <c r="I1417" i="10"/>
  <c r="I1423" i="10"/>
  <c r="I1436" i="10"/>
  <c r="I1454" i="10"/>
  <c r="I1460" i="10"/>
  <c r="J1460" i="10" s="1"/>
  <c r="K1460" i="10"/>
  <c r="I1473" i="10"/>
  <c r="I1491" i="10"/>
  <c r="J1491" i="10" s="1"/>
  <c r="K1491" i="10"/>
  <c r="L1520" i="10" s="1"/>
  <c r="BG48" i="22" s="1"/>
  <c r="I1497" i="10"/>
  <c r="I1510" i="10"/>
  <c r="I1528" i="10"/>
  <c r="I1534" i="10"/>
  <c r="I1547" i="10"/>
  <c r="I1565" i="10"/>
  <c r="I1571" i="10"/>
  <c r="I1585" i="10"/>
  <c r="I1584" i="10"/>
  <c r="I1602" i="10"/>
  <c r="I1608" i="10"/>
  <c r="I1621" i="10"/>
  <c r="J1621" i="10" s="1"/>
  <c r="K1621" i="10" s="1"/>
  <c r="I1639" i="10"/>
  <c r="I1645" i="10"/>
  <c r="I1658" i="10"/>
  <c r="I1676" i="10"/>
  <c r="I1682" i="10"/>
  <c r="I1695" i="10"/>
  <c r="I1713" i="10"/>
  <c r="I1719" i="10"/>
  <c r="I1732" i="10"/>
  <c r="I1750" i="10"/>
  <c r="I1756" i="10"/>
  <c r="I1769" i="10"/>
  <c r="I1787" i="10"/>
  <c r="I1793" i="10"/>
  <c r="I1806" i="10"/>
  <c r="I1824" i="10"/>
  <c r="I1830" i="10"/>
  <c r="I1843" i="10"/>
  <c r="J1843" i="10" s="1"/>
  <c r="K1843" i="10" s="1"/>
  <c r="I1861" i="10"/>
  <c r="I1867" i="10"/>
  <c r="I1880" i="10"/>
  <c r="I1898" i="10"/>
  <c r="I1904" i="10"/>
  <c r="I1917" i="10"/>
  <c r="I1935" i="10"/>
  <c r="I1941" i="10"/>
  <c r="I1954" i="10"/>
  <c r="J1954" i="10" s="1"/>
  <c r="K1954" i="10" s="1"/>
  <c r="I1972" i="10"/>
  <c r="I1978" i="10"/>
  <c r="I1991" i="10"/>
  <c r="I2009" i="10"/>
  <c r="I2015" i="10"/>
  <c r="J2015" i="10"/>
  <c r="K2015" i="10" s="1"/>
  <c r="I2028" i="10"/>
  <c r="I2046" i="10"/>
  <c r="I2052" i="10"/>
  <c r="I2065" i="10"/>
  <c r="J2065" i="10" s="1"/>
  <c r="K2065" i="10" s="1"/>
  <c r="I2083" i="10"/>
  <c r="I2089" i="10"/>
  <c r="I2102" i="10"/>
  <c r="I2120" i="10"/>
  <c r="J2120" i="10"/>
  <c r="I2126" i="10"/>
  <c r="I2139" i="10"/>
  <c r="I2157" i="10"/>
  <c r="I2163" i="10"/>
  <c r="I2176" i="10"/>
  <c r="H5" i="11"/>
  <c r="H8" i="11"/>
  <c r="I8" i="11" s="1"/>
  <c r="J8" i="11" s="1"/>
  <c r="H9" i="11"/>
  <c r="I5" i="12"/>
  <c r="I15" i="12"/>
  <c r="I16" i="12"/>
  <c r="J16" i="12" s="1"/>
  <c r="K16" i="12" s="1"/>
  <c r="I17" i="12"/>
  <c r="I18" i="12"/>
  <c r="I19" i="12"/>
  <c r="J19" i="12"/>
  <c r="K19" i="12" s="1"/>
  <c r="I22" i="13"/>
  <c r="I25" i="13"/>
  <c r="J25" i="13"/>
  <c r="I27" i="13"/>
  <c r="J27" i="13" s="1"/>
  <c r="K27" i="13" s="1"/>
  <c r="I29" i="13"/>
  <c r="I31" i="13"/>
  <c r="J31" i="13"/>
  <c r="K31" i="13"/>
  <c r="I33" i="13"/>
  <c r="I34" i="13"/>
  <c r="I35" i="13"/>
  <c r="H8" i="22"/>
  <c r="AQ8" i="22"/>
  <c r="H33" i="10"/>
  <c r="J33" i="10"/>
  <c r="K33" i="10"/>
  <c r="I33" i="10"/>
  <c r="H35" i="10"/>
  <c r="I35" i="10"/>
  <c r="J35" i="10" s="1"/>
  <c r="H36" i="10"/>
  <c r="I36" i="10"/>
  <c r="H37" i="10"/>
  <c r="I37" i="10"/>
  <c r="H38" i="10"/>
  <c r="J38" i="10"/>
  <c r="K38" i="10" s="1"/>
  <c r="I38" i="10"/>
  <c r="BJ8" i="22"/>
  <c r="BK8" i="22"/>
  <c r="BL8" i="22"/>
  <c r="H9" i="22"/>
  <c r="AQ9" i="22"/>
  <c r="H70" i="10"/>
  <c r="I70" i="10"/>
  <c r="H72" i="10"/>
  <c r="I72" i="10"/>
  <c r="H73" i="10"/>
  <c r="I73" i="10"/>
  <c r="H74" i="10"/>
  <c r="I74" i="10"/>
  <c r="J74" i="10"/>
  <c r="K74" i="10" s="1"/>
  <c r="H75" i="10"/>
  <c r="I75" i="10"/>
  <c r="BJ9" i="22"/>
  <c r="BK9" i="22"/>
  <c r="BL9" i="22"/>
  <c r="H10" i="22"/>
  <c r="AQ10" i="22"/>
  <c r="H107" i="10"/>
  <c r="I107" i="10"/>
  <c r="H109" i="10"/>
  <c r="J109" i="10" s="1"/>
  <c r="I109" i="10"/>
  <c r="H110" i="10"/>
  <c r="I110" i="10"/>
  <c r="H111" i="10"/>
  <c r="I111" i="10"/>
  <c r="H112" i="10"/>
  <c r="I112" i="10"/>
  <c r="BJ10" i="22"/>
  <c r="BK10" i="22"/>
  <c r="BL10" i="22"/>
  <c r="H11" i="22"/>
  <c r="AQ11" i="22"/>
  <c r="H144" i="10"/>
  <c r="I144" i="10"/>
  <c r="H146" i="10"/>
  <c r="I146" i="10"/>
  <c r="H147" i="10"/>
  <c r="J147" i="10"/>
  <c r="K147" i="10"/>
  <c r="I147" i="10"/>
  <c r="H148" i="10"/>
  <c r="I148" i="10"/>
  <c r="H149" i="10"/>
  <c r="I149" i="10"/>
  <c r="BJ11" i="22"/>
  <c r="BK11" i="22"/>
  <c r="BL11" i="22"/>
  <c r="H12" i="22"/>
  <c r="AQ12" i="22"/>
  <c r="H181" i="10"/>
  <c r="I181" i="10"/>
  <c r="H183" i="10"/>
  <c r="J183" i="10" s="1"/>
  <c r="K183" i="10" s="1"/>
  <c r="I183" i="10"/>
  <c r="H184" i="10"/>
  <c r="I184" i="10"/>
  <c r="J184" i="10"/>
  <c r="K184" i="10" s="1"/>
  <c r="H185" i="10"/>
  <c r="I185" i="10"/>
  <c r="H186" i="10"/>
  <c r="I186" i="10"/>
  <c r="BJ12" i="22"/>
  <c r="BK12" i="22"/>
  <c r="BL12" i="22"/>
  <c r="H13" i="22"/>
  <c r="AQ13" i="22"/>
  <c r="H218" i="10"/>
  <c r="I218" i="10"/>
  <c r="H220" i="10"/>
  <c r="J220" i="10" s="1"/>
  <c r="I220" i="10"/>
  <c r="H221" i="10"/>
  <c r="I221" i="10"/>
  <c r="H222" i="10"/>
  <c r="J222" i="10" s="1"/>
  <c r="K222" i="10" s="1"/>
  <c r="I222" i="10"/>
  <c r="H223" i="10"/>
  <c r="I223" i="10"/>
  <c r="BJ13" i="22"/>
  <c r="BK13" i="22"/>
  <c r="BL13" i="22"/>
  <c r="H14" i="22"/>
  <c r="AQ14" i="22"/>
  <c r="H255" i="10"/>
  <c r="I255" i="10"/>
  <c r="H257" i="10"/>
  <c r="I257" i="10"/>
  <c r="H258" i="10"/>
  <c r="I258" i="10"/>
  <c r="H259" i="10"/>
  <c r="I259" i="10"/>
  <c r="H260" i="10"/>
  <c r="I260" i="10"/>
  <c r="BJ14" i="22"/>
  <c r="BK14" i="22"/>
  <c r="BL14" i="22"/>
  <c r="H15" i="22"/>
  <c r="AQ15" i="22"/>
  <c r="H292" i="10"/>
  <c r="I292" i="10"/>
  <c r="H294" i="10"/>
  <c r="I294" i="10"/>
  <c r="H295" i="10"/>
  <c r="J295" i="10" s="1"/>
  <c r="K295" i="10" s="1"/>
  <c r="I295" i="10"/>
  <c r="H296" i="10"/>
  <c r="I296" i="10"/>
  <c r="H297" i="10"/>
  <c r="J297" i="10"/>
  <c r="K297" i="10" s="1"/>
  <c r="I297" i="10"/>
  <c r="BJ15" i="22"/>
  <c r="BK15" i="22"/>
  <c r="BL15" i="22"/>
  <c r="H16" i="22"/>
  <c r="AQ16" i="22"/>
  <c r="H329" i="10"/>
  <c r="I329" i="10"/>
  <c r="H331" i="10"/>
  <c r="I331" i="10"/>
  <c r="H332" i="10"/>
  <c r="I332" i="10"/>
  <c r="H333" i="10"/>
  <c r="J333" i="10"/>
  <c r="K333" i="10" s="1"/>
  <c r="I333" i="10"/>
  <c r="H334" i="10"/>
  <c r="J334" i="10"/>
  <c r="K334" i="10" s="1"/>
  <c r="I334" i="10"/>
  <c r="BJ16" i="22"/>
  <c r="BK16" i="22"/>
  <c r="BL16" i="22"/>
  <c r="H17" i="22"/>
  <c r="AQ17" i="22"/>
  <c r="H366" i="10"/>
  <c r="I366" i="10"/>
  <c r="H368" i="10"/>
  <c r="I368" i="10"/>
  <c r="H369" i="10"/>
  <c r="I369" i="10"/>
  <c r="H370" i="10"/>
  <c r="I370" i="10"/>
  <c r="H371" i="10"/>
  <c r="I371" i="10"/>
  <c r="BJ17" i="22"/>
  <c r="BK17" i="22"/>
  <c r="BL17" i="22"/>
  <c r="H18" i="22"/>
  <c r="AQ18" i="22"/>
  <c r="H403" i="10"/>
  <c r="I403" i="10"/>
  <c r="H405" i="10"/>
  <c r="I405" i="10"/>
  <c r="H406" i="10"/>
  <c r="I406" i="10"/>
  <c r="H407" i="10"/>
  <c r="I407" i="10"/>
  <c r="H408" i="10"/>
  <c r="I408" i="10"/>
  <c r="BJ18" i="22"/>
  <c r="BK18" i="22"/>
  <c r="BL18" i="22"/>
  <c r="H19" i="22"/>
  <c r="AQ19" i="22"/>
  <c r="H440" i="10"/>
  <c r="I440" i="10"/>
  <c r="BJ19" i="22"/>
  <c r="BK19" i="22"/>
  <c r="BL19" i="22"/>
  <c r="H20" i="22"/>
  <c r="AQ20" i="22"/>
  <c r="H477" i="10"/>
  <c r="I477" i="10"/>
  <c r="H479" i="10"/>
  <c r="I479" i="10"/>
  <c r="H480" i="10"/>
  <c r="I480" i="10"/>
  <c r="H481" i="10"/>
  <c r="I481" i="10"/>
  <c r="H482" i="10"/>
  <c r="I482" i="10"/>
  <c r="BJ20" i="22"/>
  <c r="BK20" i="22"/>
  <c r="BL20" i="22"/>
  <c r="H21" i="22"/>
  <c r="AQ21" i="22"/>
  <c r="H514" i="10"/>
  <c r="I514" i="10"/>
  <c r="H516" i="10"/>
  <c r="I516" i="10"/>
  <c r="H517" i="10"/>
  <c r="I517" i="10"/>
  <c r="H518" i="10"/>
  <c r="I518" i="10"/>
  <c r="H519" i="10"/>
  <c r="I519" i="10"/>
  <c r="BJ21" i="22"/>
  <c r="BK21" i="22"/>
  <c r="BL21" i="22"/>
  <c r="H22" i="22"/>
  <c r="AQ22" i="22"/>
  <c r="H551" i="10"/>
  <c r="I551" i="10"/>
  <c r="H553" i="10"/>
  <c r="I553" i="10"/>
  <c r="H554" i="10"/>
  <c r="I554" i="10"/>
  <c r="H555" i="10"/>
  <c r="I555" i="10"/>
  <c r="H556" i="10"/>
  <c r="I556" i="10"/>
  <c r="BJ22" i="22"/>
  <c r="BK22" i="22"/>
  <c r="BL22" i="22"/>
  <c r="H23" i="22"/>
  <c r="AQ23" i="22"/>
  <c r="H588" i="10"/>
  <c r="I588" i="10"/>
  <c r="H590" i="10"/>
  <c r="I590" i="10"/>
  <c r="H591" i="10"/>
  <c r="I591" i="10"/>
  <c r="H592" i="10"/>
  <c r="I592" i="10"/>
  <c r="H593" i="10"/>
  <c r="J593" i="10"/>
  <c r="K593" i="10" s="1"/>
  <c r="I593" i="10"/>
  <c r="BJ23" i="22"/>
  <c r="BK23" i="22"/>
  <c r="BL23" i="22"/>
  <c r="H24" i="22"/>
  <c r="AQ24" i="22"/>
  <c r="J603" i="10"/>
  <c r="K603" i="10" s="1"/>
  <c r="H625" i="10"/>
  <c r="I625" i="10"/>
  <c r="H627" i="10"/>
  <c r="I627" i="10"/>
  <c r="H628" i="10"/>
  <c r="I628" i="10"/>
  <c r="H629" i="10"/>
  <c r="J629" i="10" s="1"/>
  <c r="I629" i="10"/>
  <c r="H630" i="10"/>
  <c r="I630" i="10"/>
  <c r="BJ24" i="22"/>
  <c r="BK24" i="22"/>
  <c r="BL24" i="22"/>
  <c r="H25" i="22"/>
  <c r="AQ25" i="22"/>
  <c r="H662" i="10"/>
  <c r="J662" i="10" s="1"/>
  <c r="I662" i="10"/>
  <c r="H664" i="10"/>
  <c r="I664" i="10"/>
  <c r="J664" i="10"/>
  <c r="K664" i="10" s="1"/>
  <c r="H665" i="10"/>
  <c r="I665" i="10"/>
  <c r="H666" i="10"/>
  <c r="J666" i="10" s="1"/>
  <c r="I666" i="10"/>
  <c r="H667" i="10"/>
  <c r="I667" i="10"/>
  <c r="BJ25" i="22"/>
  <c r="BK25" i="22"/>
  <c r="BL25" i="22"/>
  <c r="H26" i="22"/>
  <c r="AQ26" i="22"/>
  <c r="H699" i="10"/>
  <c r="J699" i="10"/>
  <c r="K699" i="10" s="1"/>
  <c r="I699" i="10"/>
  <c r="H701" i="10"/>
  <c r="I701" i="10"/>
  <c r="H702" i="10"/>
  <c r="I702" i="10"/>
  <c r="H703" i="10"/>
  <c r="I703" i="10"/>
  <c r="J703" i="10" s="1"/>
  <c r="K703" i="10" s="1"/>
  <c r="H704" i="10"/>
  <c r="I704" i="10"/>
  <c r="BJ26" i="22"/>
  <c r="BK26" i="22"/>
  <c r="BL26" i="22"/>
  <c r="H27" i="22"/>
  <c r="AQ27" i="22"/>
  <c r="H736" i="10"/>
  <c r="J736" i="10" s="1"/>
  <c r="I736" i="10"/>
  <c r="H738" i="10"/>
  <c r="I738" i="10"/>
  <c r="H739" i="10"/>
  <c r="J739" i="10" s="1"/>
  <c r="K739" i="10" s="1"/>
  <c r="I739" i="10"/>
  <c r="H740" i="10"/>
  <c r="I740" i="10"/>
  <c r="H741" i="10"/>
  <c r="J741" i="10" s="1"/>
  <c r="K741" i="10" s="1"/>
  <c r="I741" i="10"/>
  <c r="BJ27" i="22"/>
  <c r="BK27" i="22"/>
  <c r="BL27" i="22"/>
  <c r="H28" i="22"/>
  <c r="AQ28" i="22"/>
  <c r="H773" i="10"/>
  <c r="I773" i="10"/>
  <c r="H775" i="10"/>
  <c r="I775" i="10"/>
  <c r="H776" i="10"/>
  <c r="I776" i="10"/>
  <c r="H777" i="10"/>
  <c r="I777" i="10"/>
  <c r="H778" i="10"/>
  <c r="I778" i="10"/>
  <c r="J778" i="10"/>
  <c r="K778" i="10"/>
  <c r="BJ28" i="22"/>
  <c r="BK28" i="22"/>
  <c r="BL28" i="22"/>
  <c r="H29" i="22"/>
  <c r="AQ29" i="22"/>
  <c r="H810" i="10"/>
  <c r="I810" i="10"/>
  <c r="H812" i="10"/>
  <c r="I812" i="10"/>
  <c r="H813" i="10"/>
  <c r="I813" i="10"/>
  <c r="H814" i="10"/>
  <c r="I814" i="10"/>
  <c r="H815" i="10"/>
  <c r="I815" i="10"/>
  <c r="BJ29" i="22"/>
  <c r="BK29" i="22"/>
  <c r="BL29" i="22"/>
  <c r="H30" i="22"/>
  <c r="AQ30" i="22"/>
  <c r="H847" i="10"/>
  <c r="I847" i="10"/>
  <c r="H849" i="10"/>
  <c r="I849" i="10"/>
  <c r="H850" i="10"/>
  <c r="I850" i="10"/>
  <c r="J850" i="10" s="1"/>
  <c r="K850" i="10" s="1"/>
  <c r="H851" i="10"/>
  <c r="I851" i="10"/>
  <c r="H852" i="10"/>
  <c r="J852" i="10"/>
  <c r="K852" i="10" s="1"/>
  <c r="I852" i="10"/>
  <c r="BJ30" i="22"/>
  <c r="BK30" i="22"/>
  <c r="BL30" i="22"/>
  <c r="H31" i="22"/>
  <c r="AQ31" i="22"/>
  <c r="H884" i="10"/>
  <c r="J884" i="10" s="1"/>
  <c r="I884" i="10"/>
  <c r="H886" i="10"/>
  <c r="I886" i="10"/>
  <c r="H887" i="10"/>
  <c r="J887" i="10" s="1"/>
  <c r="I887" i="10"/>
  <c r="H888" i="10"/>
  <c r="I888" i="10"/>
  <c r="H889" i="10"/>
  <c r="I889" i="10"/>
  <c r="BJ31" i="22"/>
  <c r="BK31" i="22"/>
  <c r="BL31" i="22"/>
  <c r="H32" i="22"/>
  <c r="AQ32" i="22"/>
  <c r="H921" i="10"/>
  <c r="I921" i="10"/>
  <c r="J921" i="10"/>
  <c r="K921" i="10"/>
  <c r="H923" i="10"/>
  <c r="I923" i="10"/>
  <c r="H924" i="10"/>
  <c r="I924" i="10"/>
  <c r="H925" i="10"/>
  <c r="I925" i="10"/>
  <c r="H926" i="10"/>
  <c r="I926" i="10"/>
  <c r="BJ32" i="22"/>
  <c r="BK32" i="22"/>
  <c r="BL32" i="22"/>
  <c r="H33" i="22"/>
  <c r="AQ33" i="22"/>
  <c r="H958" i="10"/>
  <c r="I958" i="10"/>
  <c r="H960" i="10"/>
  <c r="I960" i="10"/>
  <c r="H961" i="10"/>
  <c r="I961" i="10"/>
  <c r="H962" i="10"/>
  <c r="I962" i="10"/>
  <c r="H963" i="10"/>
  <c r="I963" i="10"/>
  <c r="BJ33" i="22"/>
  <c r="BK33" i="22"/>
  <c r="BL33" i="22"/>
  <c r="H34" i="22"/>
  <c r="AQ34" i="22"/>
  <c r="J992" i="10"/>
  <c r="K992" i="10" s="1"/>
  <c r="H995" i="10"/>
  <c r="I995" i="10"/>
  <c r="J995" i="10" s="1"/>
  <c r="H997" i="10"/>
  <c r="I997" i="10"/>
  <c r="H998" i="10"/>
  <c r="I998" i="10"/>
  <c r="H999" i="10"/>
  <c r="I999" i="10"/>
  <c r="H1000" i="10"/>
  <c r="I1000" i="10"/>
  <c r="J1000" i="10" s="1"/>
  <c r="K1000" i="10" s="1"/>
  <c r="BJ34" i="22"/>
  <c r="BK34" i="22"/>
  <c r="BL34" i="22"/>
  <c r="H35" i="22"/>
  <c r="AQ35" i="22"/>
  <c r="H1032" i="10"/>
  <c r="I1032" i="10"/>
  <c r="H1034" i="10"/>
  <c r="I1034" i="10"/>
  <c r="H1035" i="10"/>
  <c r="I1035" i="10"/>
  <c r="H1036" i="10"/>
  <c r="I1036" i="10"/>
  <c r="H1037" i="10"/>
  <c r="I1037" i="10"/>
  <c r="BJ35" i="22"/>
  <c r="BK35" i="22"/>
  <c r="BL35" i="22"/>
  <c r="H36" i="22"/>
  <c r="AQ36" i="22"/>
  <c r="H1069" i="10"/>
  <c r="I1069" i="10"/>
  <c r="H1071" i="10"/>
  <c r="I1071" i="10"/>
  <c r="H1072" i="10"/>
  <c r="I1072" i="10"/>
  <c r="H1073" i="10"/>
  <c r="I1073" i="10"/>
  <c r="J1073" i="10"/>
  <c r="K1073" i="10"/>
  <c r="H1074" i="10"/>
  <c r="I1074" i="10"/>
  <c r="BJ36" i="22"/>
  <c r="BK36" i="22"/>
  <c r="BL36" i="22"/>
  <c r="H37" i="22"/>
  <c r="AQ37" i="22"/>
  <c r="H1106" i="10"/>
  <c r="I1106" i="10"/>
  <c r="H1108" i="10"/>
  <c r="I1108" i="10"/>
  <c r="J1108" i="10"/>
  <c r="K1108" i="10" s="1"/>
  <c r="H1109" i="10"/>
  <c r="I1109" i="10"/>
  <c r="J1109" i="10"/>
  <c r="K1109" i="10" s="1"/>
  <c r="H1110" i="10"/>
  <c r="I1110" i="10"/>
  <c r="H1111" i="10"/>
  <c r="J1111" i="10" s="1"/>
  <c r="K1111" i="10" s="1"/>
  <c r="I1111" i="10"/>
  <c r="BJ37" i="22"/>
  <c r="BK37" i="22"/>
  <c r="BL37" i="22"/>
  <c r="H38" i="22"/>
  <c r="AQ38" i="22"/>
  <c r="H1143" i="10"/>
  <c r="I1143" i="10"/>
  <c r="H1145" i="10"/>
  <c r="I1145" i="10"/>
  <c r="H1146" i="10"/>
  <c r="I1146" i="10"/>
  <c r="H1147" i="10"/>
  <c r="I1147" i="10"/>
  <c r="H1148" i="10"/>
  <c r="I1148" i="10"/>
  <c r="BJ38" i="22"/>
  <c r="BK38" i="22"/>
  <c r="BL38" i="22"/>
  <c r="H39" i="22"/>
  <c r="AQ39" i="22"/>
  <c r="H1180" i="10"/>
  <c r="I1180" i="10"/>
  <c r="H1182" i="10"/>
  <c r="I1182" i="10"/>
  <c r="H1183" i="10"/>
  <c r="J1183" i="10" s="1"/>
  <c r="K1183" i="10" s="1"/>
  <c r="I1183" i="10"/>
  <c r="H1184" i="10"/>
  <c r="I1184" i="10"/>
  <c r="H1185" i="10"/>
  <c r="J1185" i="10"/>
  <c r="K1185" i="10"/>
  <c r="I1185" i="10"/>
  <c r="BJ39" i="22"/>
  <c r="BK39" i="22"/>
  <c r="BL39" i="22"/>
  <c r="H40" i="22"/>
  <c r="AQ40" i="22"/>
  <c r="J1214" i="10"/>
  <c r="K1214" i="10"/>
  <c r="H1217" i="10"/>
  <c r="I1217" i="10"/>
  <c r="H1219" i="10"/>
  <c r="I1219" i="10"/>
  <c r="J1219" i="10" s="1"/>
  <c r="K1219" i="10" s="1"/>
  <c r="H1220" i="10"/>
  <c r="I1220" i="10"/>
  <c r="H1221" i="10"/>
  <c r="I1221" i="10"/>
  <c r="H1222" i="10"/>
  <c r="I1222" i="10"/>
  <c r="BJ40" i="22"/>
  <c r="BK40" i="22"/>
  <c r="BL40" i="22"/>
  <c r="H41" i="22"/>
  <c r="AQ41" i="22"/>
  <c r="J1232" i="10"/>
  <c r="K1232" i="10" s="1"/>
  <c r="H1254" i="10"/>
  <c r="I1254" i="10"/>
  <c r="H1256" i="10"/>
  <c r="I1256" i="10"/>
  <c r="H1257" i="10"/>
  <c r="I1257" i="10"/>
  <c r="H1258" i="10"/>
  <c r="I1258" i="10"/>
  <c r="H1259" i="10"/>
  <c r="I1259" i="10"/>
  <c r="BJ41" i="22"/>
  <c r="BK41" i="22"/>
  <c r="BL41" i="22"/>
  <c r="H42" i="22"/>
  <c r="AQ42" i="22"/>
  <c r="J1269" i="10"/>
  <c r="J1275" i="10"/>
  <c r="K1275" i="10" s="1"/>
  <c r="H1291" i="10"/>
  <c r="I1291" i="10"/>
  <c r="H1293" i="10"/>
  <c r="I1293" i="10"/>
  <c r="H1294" i="10"/>
  <c r="I1294" i="10"/>
  <c r="H1295" i="10"/>
  <c r="J1295" i="10" s="1"/>
  <c r="K1295" i="10" s="1"/>
  <c r="I1295" i="10"/>
  <c r="H1296" i="10"/>
  <c r="I1296" i="10"/>
  <c r="BJ42" i="22"/>
  <c r="BK42" i="22"/>
  <c r="BL42" i="22"/>
  <c r="H43" i="22"/>
  <c r="AQ43" i="22"/>
  <c r="H1328" i="10"/>
  <c r="I1328" i="10"/>
  <c r="H1330" i="10"/>
  <c r="I1330" i="10"/>
  <c r="H1331" i="10"/>
  <c r="I1331" i="10"/>
  <c r="H1332" i="10"/>
  <c r="I1332" i="10"/>
  <c r="H1333" i="10"/>
  <c r="I1333" i="10"/>
  <c r="BJ43" i="22"/>
  <c r="BK43" i="22"/>
  <c r="BL43" i="22"/>
  <c r="H44" i="22"/>
  <c r="AQ44" i="22"/>
  <c r="K1349" i="10"/>
  <c r="H1365" i="10"/>
  <c r="I1365" i="10"/>
  <c r="H1367" i="10"/>
  <c r="I1367" i="10"/>
  <c r="H1368" i="10"/>
  <c r="I1368" i="10"/>
  <c r="H1369" i="10"/>
  <c r="I1369" i="10"/>
  <c r="J1369" i="10" s="1"/>
  <c r="K1369" i="10" s="1"/>
  <c r="H1370" i="10"/>
  <c r="I1370" i="10"/>
  <c r="J1370" i="10"/>
  <c r="K1370" i="10"/>
  <c r="BJ44" i="22"/>
  <c r="BK44" i="22"/>
  <c r="BL44" i="22"/>
  <c r="H45" i="22"/>
  <c r="AQ45" i="22"/>
  <c r="J1380" i="10"/>
  <c r="K1380" i="10"/>
  <c r="L1409" i="10"/>
  <c r="BG45" i="22" s="1"/>
  <c r="H1402" i="10"/>
  <c r="I1402" i="10"/>
  <c r="H1404" i="10"/>
  <c r="I1404" i="10"/>
  <c r="H1405" i="10"/>
  <c r="J1405" i="10"/>
  <c r="K1405" i="10"/>
  <c r="I1405" i="10"/>
  <c r="H1406" i="10"/>
  <c r="I1406" i="10"/>
  <c r="J1406" i="10"/>
  <c r="K1406" i="10" s="1"/>
  <c r="H1407" i="10"/>
  <c r="J1407" i="10"/>
  <c r="K1407" i="10"/>
  <c r="I1407" i="10"/>
  <c r="BJ45" i="22"/>
  <c r="BK45" i="22"/>
  <c r="BL45" i="22"/>
  <c r="H46" i="22"/>
  <c r="AQ46" i="22"/>
  <c r="J1423" i="10"/>
  <c r="K1423" i="10" s="1"/>
  <c r="H1439" i="10"/>
  <c r="I1439" i="10"/>
  <c r="H1441" i="10"/>
  <c r="I1441" i="10"/>
  <c r="H1442" i="10"/>
  <c r="I1442" i="10"/>
  <c r="J1442" i="10"/>
  <c r="K1442" i="10" s="1"/>
  <c r="H1443" i="10"/>
  <c r="I1443" i="10"/>
  <c r="J1443" i="10"/>
  <c r="K1443" i="10" s="1"/>
  <c r="H1444" i="10"/>
  <c r="I1444" i="10"/>
  <c r="BJ46" i="22"/>
  <c r="BK46" i="22"/>
  <c r="BL46" i="22"/>
  <c r="H47" i="22"/>
  <c r="AQ47" i="22"/>
  <c r="H1476" i="10"/>
  <c r="I1476" i="10"/>
  <c r="H1478" i="10"/>
  <c r="I1478" i="10"/>
  <c r="H1479" i="10"/>
  <c r="I1479" i="10"/>
  <c r="H1480" i="10"/>
  <c r="I1480" i="10"/>
  <c r="H1481" i="10"/>
  <c r="I1481" i="10"/>
  <c r="BJ47" i="22"/>
  <c r="BK47" i="22"/>
  <c r="BL47" i="22"/>
  <c r="H48" i="22"/>
  <c r="AQ48" i="22"/>
  <c r="H1513" i="10"/>
  <c r="I1513" i="10"/>
  <c r="H1515" i="10"/>
  <c r="I1515" i="10"/>
  <c r="H1516" i="10"/>
  <c r="I1516" i="10"/>
  <c r="J1516" i="10"/>
  <c r="K1516" i="10"/>
  <c r="H1517" i="10"/>
  <c r="I1517" i="10"/>
  <c r="H1518" i="10"/>
  <c r="J1518" i="10" s="1"/>
  <c r="K1518" i="10" s="1"/>
  <c r="I1518" i="10"/>
  <c r="BJ48" i="22"/>
  <c r="BK48" i="22"/>
  <c r="BL48" i="22"/>
  <c r="H49" i="22"/>
  <c r="AQ49" i="22"/>
  <c r="H1550" i="10"/>
  <c r="I1550" i="10"/>
  <c r="H1552" i="10"/>
  <c r="J1552" i="10"/>
  <c r="K1552" i="10"/>
  <c r="I1552" i="10"/>
  <c r="H1553" i="10"/>
  <c r="I1553" i="10"/>
  <c r="H1554" i="10"/>
  <c r="J1554" i="10" s="1"/>
  <c r="K1554" i="10" s="1"/>
  <c r="I1554" i="10"/>
  <c r="H1555" i="10"/>
  <c r="J1555" i="10" s="1"/>
  <c r="K1555" i="10" s="1"/>
  <c r="I1555" i="10"/>
  <c r="BJ49" i="22"/>
  <c r="BK49" i="22"/>
  <c r="BL49" i="22"/>
  <c r="H50" i="22"/>
  <c r="AQ50" i="22"/>
  <c r="H1587" i="10"/>
  <c r="I1587" i="10"/>
  <c r="H1589" i="10"/>
  <c r="J1589" i="10" s="1"/>
  <c r="K1589" i="10" s="1"/>
  <c r="I1589" i="10"/>
  <c r="H1590" i="10"/>
  <c r="J1590" i="10" s="1"/>
  <c r="I1590" i="10"/>
  <c r="H1591" i="10"/>
  <c r="I1591" i="10"/>
  <c r="H1592" i="10"/>
  <c r="I1592" i="10"/>
  <c r="BJ50" i="22"/>
  <c r="BK50" i="22"/>
  <c r="BL50" i="22"/>
  <c r="H51" i="22"/>
  <c r="AQ51" i="22"/>
  <c r="H1624" i="10"/>
  <c r="J1624" i="10" s="1"/>
  <c r="K1624" i="10" s="1"/>
  <c r="I1624" i="10"/>
  <c r="H1626" i="10"/>
  <c r="I1626" i="10"/>
  <c r="H1627" i="10"/>
  <c r="I1627" i="10"/>
  <c r="J1627" i="10"/>
  <c r="H1628" i="10"/>
  <c r="I1628" i="10"/>
  <c r="J1628" i="10"/>
  <c r="K1628" i="10"/>
  <c r="H1629" i="10"/>
  <c r="I1629" i="10"/>
  <c r="BJ51" i="22"/>
  <c r="BK51" i="22"/>
  <c r="BL51" i="22"/>
  <c r="H52" i="22"/>
  <c r="AQ52" i="22"/>
  <c r="H1661" i="10"/>
  <c r="I1661" i="10"/>
  <c r="H1663" i="10"/>
  <c r="I1663" i="10"/>
  <c r="H1664" i="10"/>
  <c r="I1664" i="10"/>
  <c r="H1665" i="10"/>
  <c r="I1665" i="10"/>
  <c r="H1666" i="10"/>
  <c r="J1666" i="10" s="1"/>
  <c r="K1666" i="10" s="1"/>
  <c r="I1666" i="10"/>
  <c r="BJ52" i="22"/>
  <c r="BK52" i="22"/>
  <c r="BL52" i="22"/>
  <c r="H53" i="22"/>
  <c r="AQ53" i="22"/>
  <c r="H1698" i="10"/>
  <c r="I1698" i="10"/>
  <c r="H1700" i="10"/>
  <c r="I1700" i="10"/>
  <c r="H1701" i="10"/>
  <c r="I1701" i="10"/>
  <c r="H1702" i="10"/>
  <c r="I1702" i="10"/>
  <c r="J1702" i="10" s="1"/>
  <c r="H1703" i="10"/>
  <c r="I1703" i="10"/>
  <c r="BJ53" i="22"/>
  <c r="BK53" i="22"/>
  <c r="BL53" i="22"/>
  <c r="H54" i="22"/>
  <c r="AQ54" i="22"/>
  <c r="H1735" i="10"/>
  <c r="I1735" i="10"/>
  <c r="H1737" i="10"/>
  <c r="I1737" i="10"/>
  <c r="H1738" i="10"/>
  <c r="J1738" i="10" s="1"/>
  <c r="K1738" i="10" s="1"/>
  <c r="I1738" i="10"/>
  <c r="H1739" i="10"/>
  <c r="I1739" i="10"/>
  <c r="H1740" i="10"/>
  <c r="J1740" i="10" s="1"/>
  <c r="K1740" i="10" s="1"/>
  <c r="I1740" i="10"/>
  <c r="BJ54" i="22"/>
  <c r="BK54" i="22"/>
  <c r="BL54" i="22"/>
  <c r="H55" i="22"/>
  <c r="AQ55" i="22"/>
  <c r="H1772" i="10"/>
  <c r="I1772" i="10"/>
  <c r="J1772" i="10" s="1"/>
  <c r="H1774" i="10"/>
  <c r="I1774" i="10"/>
  <c r="H1775" i="10"/>
  <c r="J1775" i="10"/>
  <c r="K1775" i="10" s="1"/>
  <c r="I1775" i="10"/>
  <c r="H1776" i="10"/>
  <c r="I1776" i="10"/>
  <c r="H1777" i="10"/>
  <c r="I1777" i="10"/>
  <c r="J1777" i="10" s="1"/>
  <c r="K1777" i="10" s="1"/>
  <c r="BJ55" i="22"/>
  <c r="BK55" i="22"/>
  <c r="BL55" i="22"/>
  <c r="H56" i="22"/>
  <c r="AQ56" i="22"/>
  <c r="H1809" i="10"/>
  <c r="I1809" i="10"/>
  <c r="H1811" i="10"/>
  <c r="I1811" i="10"/>
  <c r="J1811" i="10"/>
  <c r="K1811" i="10"/>
  <c r="H1812" i="10"/>
  <c r="I1812" i="10"/>
  <c r="H1813" i="10"/>
  <c r="I1813" i="10"/>
  <c r="H1814" i="10"/>
  <c r="J1814" i="10"/>
  <c r="I1814" i="10"/>
  <c r="BJ56" i="22"/>
  <c r="BK56" i="22"/>
  <c r="BL56" i="22"/>
  <c r="H57" i="22"/>
  <c r="AQ57" i="22"/>
  <c r="H1846" i="10"/>
  <c r="I1846" i="10"/>
  <c r="H1848" i="10"/>
  <c r="I1848" i="10"/>
  <c r="H1849" i="10"/>
  <c r="J1849" i="10" s="1"/>
  <c r="K1849" i="10" s="1"/>
  <c r="I1849" i="10"/>
  <c r="H1850" i="10"/>
  <c r="I1850" i="10"/>
  <c r="H1851" i="10"/>
  <c r="I1851" i="10"/>
  <c r="BJ57" i="22"/>
  <c r="BK57" i="22"/>
  <c r="BL57" i="22"/>
  <c r="H58" i="22"/>
  <c r="AQ58" i="22"/>
  <c r="H1883" i="10"/>
  <c r="I1883" i="10"/>
  <c r="H1885" i="10"/>
  <c r="I1885" i="10"/>
  <c r="H1886" i="10"/>
  <c r="I1886" i="10"/>
  <c r="H1887" i="10"/>
  <c r="I1887" i="10"/>
  <c r="H1888" i="10"/>
  <c r="I1888" i="10"/>
  <c r="BJ58" i="22"/>
  <c r="BK58" i="22"/>
  <c r="BL58" i="22"/>
  <c r="H59" i="22"/>
  <c r="AQ59" i="22"/>
  <c r="H1920" i="10"/>
  <c r="I1920" i="10"/>
  <c r="H1922" i="10"/>
  <c r="I1922" i="10"/>
  <c r="H1923" i="10"/>
  <c r="I1923" i="10"/>
  <c r="H1924" i="10"/>
  <c r="J1924" i="10" s="1"/>
  <c r="K1924" i="10" s="1"/>
  <c r="I1924" i="10"/>
  <c r="H1925" i="10"/>
  <c r="I1925" i="10"/>
  <c r="BJ59" i="22"/>
  <c r="BK59" i="22"/>
  <c r="BL59" i="22"/>
  <c r="H60" i="22"/>
  <c r="AQ60" i="22"/>
  <c r="H1957" i="10"/>
  <c r="I1957" i="10"/>
  <c r="H1959" i="10"/>
  <c r="I1959" i="10"/>
  <c r="H1960" i="10"/>
  <c r="J1960" i="10"/>
  <c r="K1960" i="10" s="1"/>
  <c r="I1960" i="10"/>
  <c r="H1961" i="10"/>
  <c r="I1961" i="10"/>
  <c r="H1962" i="10"/>
  <c r="I1962" i="10"/>
  <c r="BJ60" i="22"/>
  <c r="BK60" i="22"/>
  <c r="BL60" i="22"/>
  <c r="H61" i="22"/>
  <c r="AQ61" i="22"/>
  <c r="H1994" i="10"/>
  <c r="I1994" i="10"/>
  <c r="H1996" i="10"/>
  <c r="I1996" i="10"/>
  <c r="H1997" i="10"/>
  <c r="J1997" i="10" s="1"/>
  <c r="K1997" i="10" s="1"/>
  <c r="I1997" i="10"/>
  <c r="H1998" i="10"/>
  <c r="I1998" i="10"/>
  <c r="H1999" i="10"/>
  <c r="J1999" i="10" s="1"/>
  <c r="K1999" i="10" s="1"/>
  <c r="I1999" i="10"/>
  <c r="BJ61" i="22"/>
  <c r="BK61" i="22"/>
  <c r="BL61" i="22"/>
  <c r="BL69" i="22" s="1"/>
  <c r="H62" i="22"/>
  <c r="AQ62" i="22"/>
  <c r="H2031" i="10"/>
  <c r="I2031" i="10"/>
  <c r="H2033" i="10"/>
  <c r="I2033" i="10"/>
  <c r="H2034" i="10"/>
  <c r="I2034" i="10"/>
  <c r="J2034" i="10" s="1"/>
  <c r="K2034" i="10" s="1"/>
  <c r="H2035" i="10"/>
  <c r="I2035" i="10"/>
  <c r="H2036" i="10"/>
  <c r="I2036" i="10"/>
  <c r="J2036" i="10" s="1"/>
  <c r="K2036" i="10" s="1"/>
  <c r="BJ62" i="22"/>
  <c r="BK62" i="22"/>
  <c r="BL62" i="22"/>
  <c r="H63" i="22"/>
  <c r="BS63" i="22" s="1"/>
  <c r="AQ63" i="22"/>
  <c r="H2068" i="10"/>
  <c r="I2068" i="10"/>
  <c r="H2070" i="10"/>
  <c r="I2070" i="10"/>
  <c r="H2071" i="10"/>
  <c r="I2071" i="10"/>
  <c r="H2072" i="10"/>
  <c r="I2072" i="10"/>
  <c r="H2073" i="10"/>
  <c r="J2073" i="10"/>
  <c r="K2073" i="10" s="1"/>
  <c r="I2073" i="10"/>
  <c r="BJ63" i="22"/>
  <c r="BK63" i="22"/>
  <c r="BL63" i="22"/>
  <c r="H64" i="22"/>
  <c r="AQ64" i="22"/>
  <c r="H2105" i="10"/>
  <c r="I2105" i="10"/>
  <c r="H2107" i="10"/>
  <c r="I2107" i="10"/>
  <c r="H2108" i="10"/>
  <c r="J2108" i="10" s="1"/>
  <c r="I2108" i="10"/>
  <c r="H2109" i="10"/>
  <c r="I2109" i="10"/>
  <c r="H2110" i="10"/>
  <c r="I2110" i="10"/>
  <c r="BJ64" i="22"/>
  <c r="BK64" i="22"/>
  <c r="BL64" i="22"/>
  <c r="H65" i="22"/>
  <c r="AQ65" i="22"/>
  <c r="H2142" i="10"/>
  <c r="I2142" i="10"/>
  <c r="H2144" i="10"/>
  <c r="I2144" i="10"/>
  <c r="H2145" i="10"/>
  <c r="J2145" i="10" s="1"/>
  <c r="K2145" i="10" s="1"/>
  <c r="I2145" i="10"/>
  <c r="H2146" i="10"/>
  <c r="I2146" i="10"/>
  <c r="H2147" i="10"/>
  <c r="I2147" i="10"/>
  <c r="BJ65" i="22"/>
  <c r="BK65" i="22"/>
  <c r="BL65" i="22"/>
  <c r="H66" i="22"/>
  <c r="AQ66" i="22"/>
  <c r="J2176" i="10"/>
  <c r="K2176" i="10"/>
  <c r="H2179" i="10"/>
  <c r="I2179" i="10"/>
  <c r="H2181" i="10"/>
  <c r="I2181" i="10"/>
  <c r="H2182" i="10"/>
  <c r="I2182" i="10"/>
  <c r="H2183" i="10"/>
  <c r="I2183" i="10"/>
  <c r="H2184" i="10"/>
  <c r="I2184" i="10"/>
  <c r="BJ66" i="22"/>
  <c r="BK66" i="22"/>
  <c r="BL66" i="22"/>
  <c r="H67" i="22"/>
  <c r="AQ67" i="22"/>
  <c r="BJ67" i="22"/>
  <c r="BK67" i="22"/>
  <c r="BL67" i="22"/>
  <c r="B69" i="22"/>
  <c r="J42" i="8"/>
  <c r="J43" i="8"/>
  <c r="J44" i="8"/>
  <c r="C12" i="11"/>
  <c r="G15" i="11"/>
  <c r="G16" i="11"/>
  <c r="I16" i="11" s="1"/>
  <c r="J16" i="11" s="1"/>
  <c r="H22" i="12"/>
  <c r="H24" i="12"/>
  <c r="H26" i="12"/>
  <c r="H28" i="12"/>
  <c r="J28" i="12"/>
  <c r="K28" i="12" s="1"/>
  <c r="H29" i="12"/>
  <c r="K42" i="8"/>
  <c r="K43" i="8"/>
  <c r="K44" i="8"/>
  <c r="I890" i="10"/>
  <c r="I894" i="10" s="1"/>
  <c r="H15" i="11"/>
  <c r="H16" i="11"/>
  <c r="I22" i="12"/>
  <c r="I24" i="12"/>
  <c r="I26" i="12"/>
  <c r="I28" i="12"/>
  <c r="I29" i="12"/>
  <c r="J29" i="12"/>
  <c r="K29" i="12"/>
  <c r="D27" i="21"/>
  <c r="H28" i="23"/>
  <c r="J28" i="23"/>
  <c r="G36" i="23"/>
  <c r="L35" i="23" s="1"/>
  <c r="D21" i="23"/>
  <c r="H21" i="23"/>
  <c r="J21" i="23"/>
  <c r="G26" i="23" s="1"/>
  <c r="L25" i="23" s="1"/>
  <c r="D6" i="23"/>
  <c r="H7" i="23"/>
  <c r="J7" i="23" s="1"/>
  <c r="G19" i="23" s="1"/>
  <c r="G39" i="23"/>
  <c r="D44" i="23"/>
  <c r="D43" i="23"/>
  <c r="D42" i="23"/>
  <c r="D41" i="23"/>
  <c r="D40" i="23"/>
  <c r="D39" i="23"/>
  <c r="D38" i="23"/>
  <c r="D37" i="23"/>
  <c r="D36" i="23"/>
  <c r="D28" i="23"/>
  <c r="D27" i="23"/>
  <c r="D26" i="23"/>
  <c r="D20" i="23"/>
  <c r="CB6" i="22"/>
  <c r="C48" i="23"/>
  <c r="AO6" i="22"/>
  <c r="AP6" i="22"/>
  <c r="AY69" i="22"/>
  <c r="AZ69" i="22"/>
  <c r="BA69" i="22"/>
  <c r="BB69" i="22"/>
  <c r="BC69" i="22"/>
  <c r="BD69" i="22"/>
  <c r="BE69" i="22"/>
  <c r="BF69" i="22"/>
  <c r="AX69" i="22"/>
  <c r="AT69" i="22"/>
  <c r="AU69" i="22"/>
  <c r="AV69" i="22"/>
  <c r="AW69" i="22"/>
  <c r="C5" i="8"/>
  <c r="E5" i="8"/>
  <c r="C8" i="8"/>
  <c r="E8" i="8"/>
  <c r="C11" i="8"/>
  <c r="E11" i="8"/>
  <c r="C14" i="8"/>
  <c r="E14" i="8"/>
  <c r="C17" i="8"/>
  <c r="E17" i="8"/>
  <c r="C20" i="8"/>
  <c r="E20" i="8"/>
  <c r="C23" i="8"/>
  <c r="E23" i="8"/>
  <c r="C26" i="8"/>
  <c r="E26" i="8"/>
  <c r="C29" i="8"/>
  <c r="E29" i="8"/>
  <c r="C32" i="8"/>
  <c r="E32" i="8"/>
  <c r="N5" i="9"/>
  <c r="N8" i="9"/>
  <c r="N11" i="9"/>
  <c r="N14" i="9"/>
  <c r="N17" i="9"/>
  <c r="N20" i="9"/>
  <c r="N23" i="9"/>
  <c r="N26" i="9"/>
  <c r="N29" i="9"/>
  <c r="N38" i="9"/>
  <c r="N41" i="9"/>
  <c r="N44" i="9"/>
  <c r="N47" i="9"/>
  <c r="N50" i="9"/>
  <c r="E2223" i="10"/>
  <c r="D2223" i="10"/>
  <c r="C2223" i="10"/>
  <c r="B2223" i="10"/>
  <c r="A2223" i="10"/>
  <c r="O1" i="9"/>
  <c r="P1" i="8"/>
  <c r="L38" i="8"/>
  <c r="M38" i="8"/>
  <c r="M1" i="7"/>
  <c r="H1" i="7"/>
  <c r="H1" i="6"/>
  <c r="M1" i="6"/>
  <c r="M1" i="5"/>
  <c r="H1" i="5"/>
  <c r="J22" i="13"/>
  <c r="K22" i="13"/>
  <c r="J34" i="13"/>
  <c r="K34" i="13"/>
  <c r="J29" i="13"/>
  <c r="K29" i="13"/>
  <c r="J18" i="12"/>
  <c r="K18" i="12"/>
  <c r="J67" i="22"/>
  <c r="A2" i="19"/>
  <c r="A2" i="18"/>
  <c r="A2" i="17"/>
  <c r="A2" i="16"/>
  <c r="A2" i="13"/>
  <c r="A2" i="14"/>
  <c r="A2" i="9"/>
  <c r="A2" i="7"/>
  <c r="A2" i="6"/>
  <c r="A2" i="8"/>
  <c r="I5" i="2"/>
  <c r="A1" i="19"/>
  <c r="A1" i="18"/>
  <c r="A1" i="17"/>
  <c r="A1" i="16"/>
  <c r="A1" i="10"/>
  <c r="A1" i="13"/>
  <c r="A1" i="15"/>
  <c r="A1" i="14"/>
  <c r="A1" i="12"/>
  <c r="A1" i="11"/>
  <c r="A1" i="9"/>
  <c r="A1" i="8"/>
  <c r="A1" i="7"/>
  <c r="A1" i="6"/>
  <c r="A1" i="5"/>
  <c r="B39" i="3"/>
  <c r="L8" i="20"/>
  <c r="L9" i="20"/>
  <c r="L10" i="20"/>
  <c r="L11" i="20"/>
  <c r="L12" i="20"/>
  <c r="L13" i="20"/>
  <c r="L14" i="20"/>
  <c r="L15" i="20"/>
  <c r="L16" i="20"/>
  <c r="L17" i="20"/>
  <c r="L18" i="20"/>
  <c r="L19" i="20"/>
  <c r="L20" i="20"/>
  <c r="L21" i="20"/>
  <c r="L22" i="20"/>
  <c r="L23" i="20"/>
  <c r="L24" i="20"/>
  <c r="L25" i="20"/>
  <c r="L26" i="20"/>
  <c r="L7" i="20"/>
  <c r="J42" i="5"/>
  <c r="K42" i="5"/>
  <c r="J33" i="13"/>
  <c r="K33" i="13"/>
  <c r="J7" i="7"/>
  <c r="D77" i="10"/>
  <c r="D2186" i="10"/>
  <c r="E2186" i="10"/>
  <c r="C2186" i="10"/>
  <c r="B2186" i="10"/>
  <c r="A2186" i="10"/>
  <c r="D2149" i="10"/>
  <c r="E2149" i="10"/>
  <c r="C2149" i="10"/>
  <c r="B2149" i="10"/>
  <c r="A2149" i="10"/>
  <c r="D2112" i="10"/>
  <c r="E2112" i="10"/>
  <c r="C2112" i="10"/>
  <c r="B2112" i="10"/>
  <c r="A2112" i="10"/>
  <c r="D2075" i="10"/>
  <c r="E2075" i="10"/>
  <c r="C2075" i="10"/>
  <c r="B2075" i="10"/>
  <c r="A2075" i="10"/>
  <c r="D2038" i="10"/>
  <c r="E2038" i="10"/>
  <c r="C2038" i="10"/>
  <c r="B2038" i="10"/>
  <c r="A2038" i="10"/>
  <c r="D2001" i="10"/>
  <c r="E2001" i="10"/>
  <c r="C2001" i="10"/>
  <c r="B2001" i="10"/>
  <c r="A2001" i="10"/>
  <c r="D1964" i="10"/>
  <c r="E1964" i="10"/>
  <c r="C1964" i="10"/>
  <c r="B1964" i="10"/>
  <c r="A1964" i="10"/>
  <c r="D1927" i="10"/>
  <c r="E1927" i="10"/>
  <c r="C1927" i="10"/>
  <c r="B1927" i="10"/>
  <c r="A1927" i="10"/>
  <c r="D1890" i="10"/>
  <c r="E1890" i="10"/>
  <c r="C1890" i="10"/>
  <c r="B1890" i="10"/>
  <c r="A1890" i="10"/>
  <c r="D1853" i="10"/>
  <c r="E1853" i="10"/>
  <c r="C1853" i="10"/>
  <c r="B1853" i="10"/>
  <c r="A1853" i="10"/>
  <c r="D1816" i="10"/>
  <c r="E1816" i="10"/>
  <c r="C1816" i="10"/>
  <c r="B1816" i="10"/>
  <c r="A1816" i="10"/>
  <c r="D1779" i="10"/>
  <c r="E1779" i="10"/>
  <c r="C1779" i="10"/>
  <c r="B1779" i="10"/>
  <c r="A1779" i="10"/>
  <c r="D1742" i="10"/>
  <c r="E1742" i="10"/>
  <c r="C1742" i="10"/>
  <c r="B1742" i="10"/>
  <c r="A1742" i="10"/>
  <c r="D1705" i="10"/>
  <c r="E1705" i="10"/>
  <c r="C1705" i="10"/>
  <c r="B1705" i="10"/>
  <c r="A1705" i="10"/>
  <c r="D1668" i="10"/>
  <c r="E1668" i="10"/>
  <c r="C1668" i="10"/>
  <c r="B1668" i="10"/>
  <c r="A1668" i="10"/>
  <c r="D1631" i="10"/>
  <c r="E1631" i="10"/>
  <c r="C1631" i="10"/>
  <c r="B1631" i="10"/>
  <c r="A1631" i="10"/>
  <c r="D1594" i="10"/>
  <c r="E1594" i="10"/>
  <c r="C1594" i="10"/>
  <c r="B1594" i="10"/>
  <c r="A1594" i="10"/>
  <c r="D1557" i="10"/>
  <c r="E1557" i="10"/>
  <c r="C1557" i="10"/>
  <c r="B1557" i="10"/>
  <c r="A1557" i="10"/>
  <c r="D1520" i="10"/>
  <c r="E1520" i="10"/>
  <c r="C1520" i="10"/>
  <c r="B1520" i="10"/>
  <c r="A1520" i="10"/>
  <c r="D1483" i="10"/>
  <c r="E1483" i="10"/>
  <c r="C1483" i="10"/>
  <c r="B1483" i="10"/>
  <c r="A1483" i="10"/>
  <c r="D1446" i="10"/>
  <c r="E1446" i="10"/>
  <c r="C1446" i="10"/>
  <c r="B1446" i="10"/>
  <c r="A1446" i="10"/>
  <c r="D1409" i="10"/>
  <c r="E1409" i="10"/>
  <c r="C1409" i="10"/>
  <c r="B1409" i="10"/>
  <c r="A1409" i="10"/>
  <c r="D1372" i="10"/>
  <c r="E1372" i="10"/>
  <c r="C1372" i="10"/>
  <c r="B1372" i="10"/>
  <c r="A1372" i="10"/>
  <c r="D1335" i="10"/>
  <c r="E1335" i="10"/>
  <c r="C1335" i="10"/>
  <c r="B1335" i="10"/>
  <c r="A1335" i="10"/>
  <c r="D1298" i="10"/>
  <c r="E1298" i="10"/>
  <c r="C1298" i="10"/>
  <c r="B1298" i="10"/>
  <c r="A1298" i="10"/>
  <c r="D1261" i="10"/>
  <c r="E1261" i="10"/>
  <c r="C1261" i="10"/>
  <c r="B1261" i="10"/>
  <c r="A1261" i="10"/>
  <c r="D1224" i="10"/>
  <c r="E1224" i="10"/>
  <c r="C1224" i="10"/>
  <c r="B1224" i="10"/>
  <c r="A1224" i="10"/>
  <c r="D1187" i="10"/>
  <c r="E1187" i="10"/>
  <c r="C1187" i="10"/>
  <c r="B1187" i="10"/>
  <c r="A1187" i="10"/>
  <c r="D1150" i="10"/>
  <c r="E1150" i="10"/>
  <c r="C1150" i="10"/>
  <c r="B1150" i="10"/>
  <c r="A1150" i="10"/>
  <c r="D1113" i="10"/>
  <c r="E1113" i="10"/>
  <c r="C1113" i="10"/>
  <c r="B1113" i="10"/>
  <c r="A1113" i="10"/>
  <c r="D1076" i="10"/>
  <c r="E1076" i="10"/>
  <c r="C1076" i="10"/>
  <c r="B1076" i="10"/>
  <c r="A1076" i="10"/>
  <c r="D1039" i="10"/>
  <c r="E1039" i="10"/>
  <c r="C1039" i="10"/>
  <c r="B1039" i="10"/>
  <c r="A1039" i="10"/>
  <c r="D1002" i="10"/>
  <c r="E1002" i="10"/>
  <c r="C1002" i="10"/>
  <c r="B1002" i="10"/>
  <c r="A1002" i="10"/>
  <c r="D965" i="10"/>
  <c r="E965" i="10"/>
  <c r="C965" i="10"/>
  <c r="B965" i="10"/>
  <c r="A965" i="10"/>
  <c r="D928" i="10"/>
  <c r="E928" i="10"/>
  <c r="C928" i="10"/>
  <c r="B928" i="10"/>
  <c r="A928" i="10"/>
  <c r="D891" i="10"/>
  <c r="E891" i="10"/>
  <c r="C891" i="10"/>
  <c r="B891" i="10"/>
  <c r="A891" i="10"/>
  <c r="D854" i="10"/>
  <c r="E854" i="10"/>
  <c r="C854" i="10"/>
  <c r="B854" i="10"/>
  <c r="A854" i="10"/>
  <c r="D817" i="10"/>
  <c r="E817" i="10"/>
  <c r="C817" i="10"/>
  <c r="B817" i="10"/>
  <c r="A817" i="10"/>
  <c r="D780" i="10"/>
  <c r="E780" i="10"/>
  <c r="C780" i="10"/>
  <c r="B780" i="10"/>
  <c r="A780" i="10"/>
  <c r="D743" i="10"/>
  <c r="E743" i="10"/>
  <c r="C743" i="10"/>
  <c r="B743" i="10"/>
  <c r="A743" i="10"/>
  <c r="D706" i="10"/>
  <c r="E706" i="10"/>
  <c r="C706" i="10"/>
  <c r="B706" i="10"/>
  <c r="A706" i="10"/>
  <c r="D669" i="10"/>
  <c r="E669" i="10"/>
  <c r="C669" i="10"/>
  <c r="B669" i="10"/>
  <c r="A669" i="10"/>
  <c r="D632" i="10"/>
  <c r="E632" i="10"/>
  <c r="C632" i="10"/>
  <c r="B632" i="10"/>
  <c r="A632" i="10"/>
  <c r="D595" i="10"/>
  <c r="E595" i="10"/>
  <c r="C595" i="10"/>
  <c r="B595" i="10"/>
  <c r="A595" i="10"/>
  <c r="D558" i="10"/>
  <c r="E558" i="10"/>
  <c r="C558" i="10"/>
  <c r="B558" i="10"/>
  <c r="A558" i="10"/>
  <c r="D521" i="10"/>
  <c r="E521" i="10"/>
  <c r="C521" i="10"/>
  <c r="B521" i="10"/>
  <c r="A521" i="10"/>
  <c r="D484" i="10"/>
  <c r="E484" i="10"/>
  <c r="C484" i="10"/>
  <c r="B484" i="10"/>
  <c r="A484" i="10"/>
  <c r="D447" i="10"/>
  <c r="E447" i="10"/>
  <c r="C447" i="10"/>
  <c r="B447" i="10"/>
  <c r="A447" i="10"/>
  <c r="D410" i="10"/>
  <c r="E410" i="10"/>
  <c r="C410" i="10"/>
  <c r="B410" i="10"/>
  <c r="A410" i="10"/>
  <c r="D373" i="10"/>
  <c r="E373" i="10"/>
  <c r="C373" i="10"/>
  <c r="B373" i="10"/>
  <c r="A373" i="10"/>
  <c r="D336" i="10"/>
  <c r="E336" i="10"/>
  <c r="C336" i="10"/>
  <c r="B336" i="10"/>
  <c r="A336" i="10"/>
  <c r="D299" i="10"/>
  <c r="E299" i="10"/>
  <c r="C299" i="10"/>
  <c r="B299" i="10"/>
  <c r="A299" i="10"/>
  <c r="B262" i="10"/>
  <c r="A262" i="10"/>
  <c r="D262" i="10"/>
  <c r="E262" i="10"/>
  <c r="C262" i="10"/>
  <c r="D225" i="10"/>
  <c r="E225" i="10"/>
  <c r="D188" i="10"/>
  <c r="E188" i="10"/>
  <c r="C188" i="10"/>
  <c r="C225" i="10"/>
  <c r="B225" i="10"/>
  <c r="A225" i="10"/>
  <c r="B188" i="10"/>
  <c r="A188" i="10"/>
  <c r="E151" i="10"/>
  <c r="D151" i="10"/>
  <c r="C151" i="10"/>
  <c r="B151" i="10"/>
  <c r="A151" i="10"/>
  <c r="D114" i="10"/>
  <c r="E114" i="10"/>
  <c r="B114" i="10"/>
  <c r="A114" i="10"/>
  <c r="E77" i="10"/>
  <c r="C77" i="10"/>
  <c r="B77" i="10"/>
  <c r="A77" i="10"/>
  <c r="D40" i="10"/>
  <c r="C40" i="10"/>
  <c r="B40" i="10"/>
  <c r="A40" i="10"/>
  <c r="H35" i="23"/>
  <c r="J35" i="23"/>
  <c r="H34" i="23"/>
  <c r="J34" i="23"/>
  <c r="H33" i="23"/>
  <c r="J33" i="23"/>
  <c r="H32" i="23"/>
  <c r="J32" i="23"/>
  <c r="H31" i="23"/>
  <c r="J31" i="23"/>
  <c r="H30" i="23"/>
  <c r="J30" i="23" s="1"/>
  <c r="H29" i="23"/>
  <c r="J29" i="23"/>
  <c r="H25" i="23"/>
  <c r="J25" i="23" s="1"/>
  <c r="H24" i="23"/>
  <c r="J24" i="23"/>
  <c r="H23" i="23"/>
  <c r="J23" i="23" s="1"/>
  <c r="H22" i="23"/>
  <c r="J22" i="23"/>
  <c r="H18" i="23"/>
  <c r="J18" i="23" s="1"/>
  <c r="H17" i="23"/>
  <c r="J17" i="23"/>
  <c r="H16" i="23"/>
  <c r="J16" i="23" s="1"/>
  <c r="G16" i="23"/>
  <c r="H15" i="23"/>
  <c r="J15" i="23" s="1"/>
  <c r="G15" i="23"/>
  <c r="H14" i="23"/>
  <c r="J14" i="23"/>
  <c r="G14" i="23"/>
  <c r="H13" i="23"/>
  <c r="J13" i="23"/>
  <c r="G13" i="23"/>
  <c r="G12" i="23"/>
  <c r="H12" i="23"/>
  <c r="J12" i="23"/>
  <c r="G11" i="23"/>
  <c r="G10" i="23"/>
  <c r="G9" i="23"/>
  <c r="H11" i="23"/>
  <c r="J11" i="23"/>
  <c r="H10" i="23"/>
  <c r="J10" i="23" s="1"/>
  <c r="H9" i="23"/>
  <c r="J9" i="23"/>
  <c r="J4" i="23"/>
  <c r="K3" i="23"/>
  <c r="J3" i="23"/>
  <c r="H3" i="23"/>
  <c r="A1" i="23"/>
  <c r="G8" i="23"/>
  <c r="H8" i="23"/>
  <c r="J8" i="23"/>
  <c r="G7" i="23"/>
  <c r="A2" i="23"/>
  <c r="C34" i="8"/>
  <c r="C31" i="8"/>
  <c r="C28" i="8"/>
  <c r="C25" i="8"/>
  <c r="C22" i="8"/>
  <c r="C19" i="8"/>
  <c r="C16" i="8"/>
  <c r="C13" i="8"/>
  <c r="C10" i="8"/>
  <c r="C7" i="8"/>
  <c r="AX5" i="22"/>
  <c r="G25" i="23" s="1"/>
  <c r="AW5" i="22"/>
  <c r="G24" i="23"/>
  <c r="AV5" i="22"/>
  <c r="G23" i="23" s="1"/>
  <c r="J20" i="7"/>
  <c r="K20" i="7"/>
  <c r="B47" i="2"/>
  <c r="AU5" i="22"/>
  <c r="G22" i="23"/>
  <c r="AT5" i="22"/>
  <c r="G21" i="23" s="1"/>
  <c r="J9" i="22"/>
  <c r="J10" i="22"/>
  <c r="J11" i="22"/>
  <c r="J12" i="22"/>
  <c r="J13" i="22"/>
  <c r="J14" i="22"/>
  <c r="J15" i="22"/>
  <c r="J16" i="22"/>
  <c r="J17" i="22"/>
  <c r="J18" i="22"/>
  <c r="J19" i="22"/>
  <c r="J20" i="22"/>
  <c r="J21" i="22"/>
  <c r="J22" i="22"/>
  <c r="J23" i="22"/>
  <c r="J24"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50" i="22"/>
  <c r="J51" i="22"/>
  <c r="J52" i="22"/>
  <c r="J53" i="22"/>
  <c r="J54" i="22"/>
  <c r="J55" i="22"/>
  <c r="J56" i="22"/>
  <c r="J57" i="22"/>
  <c r="J58" i="22"/>
  <c r="J59" i="22"/>
  <c r="J60" i="22"/>
  <c r="J61" i="22"/>
  <c r="J62" i="22"/>
  <c r="J63" i="22"/>
  <c r="J64" i="22"/>
  <c r="J65" i="22"/>
  <c r="J66" i="22"/>
  <c r="J68" i="22"/>
  <c r="AN69" i="22"/>
  <c r="AM69" i="22"/>
  <c r="AH69" i="22"/>
  <c r="AG69" i="22"/>
  <c r="AF6" i="22"/>
  <c r="AK69" i="22"/>
  <c r="AJ69" i="22"/>
  <c r="AE69" i="22"/>
  <c r="AD69" i="22"/>
  <c r="AC6" i="22"/>
  <c r="AB69" i="22"/>
  <c r="AA69" i="22"/>
  <c r="V69" i="22"/>
  <c r="U69" i="22"/>
  <c r="T6" i="22"/>
  <c r="Y69" i="22"/>
  <c r="X69" i="22"/>
  <c r="S69" i="22"/>
  <c r="R69" i="22"/>
  <c r="Q6" i="22"/>
  <c r="P69" i="22"/>
  <c r="O69" i="22"/>
  <c r="N6" i="22"/>
  <c r="M69" i="22"/>
  <c r="L69" i="22"/>
  <c r="BF5" i="22"/>
  <c r="G35" i="23"/>
  <c r="BE5" i="22"/>
  <c r="G34" i="23" s="1"/>
  <c r="BD5" i="22"/>
  <c r="G33" i="23"/>
  <c r="BC5" i="22"/>
  <c r="G32" i="23" s="1"/>
  <c r="BB5" i="22"/>
  <c r="G31" i="23"/>
  <c r="AZ5" i="22"/>
  <c r="G29" i="23" s="1"/>
  <c r="BA5" i="22"/>
  <c r="G30" i="23"/>
  <c r="AY5" i="22"/>
  <c r="G28" i="23" s="1"/>
  <c r="L26" i="9"/>
  <c r="M26" i="9"/>
  <c r="L23" i="9"/>
  <c r="A2" i="10"/>
  <c r="A3" i="21"/>
  <c r="J24" i="19"/>
  <c r="K24" i="19"/>
  <c r="J22" i="19"/>
  <c r="J16" i="19"/>
  <c r="K16" i="19"/>
  <c r="J14" i="19"/>
  <c r="K14" i="19" s="1"/>
  <c r="J12" i="19"/>
  <c r="K12" i="19"/>
  <c r="J11" i="19"/>
  <c r="K11" i="19" s="1"/>
  <c r="J22" i="17"/>
  <c r="K22" i="17"/>
  <c r="J16" i="17"/>
  <c r="K16" i="17" s="1"/>
  <c r="J15" i="17"/>
  <c r="K15" i="17"/>
  <c r="J12" i="17"/>
  <c r="K12" i="17" s="1"/>
  <c r="J11" i="17"/>
  <c r="K11" i="17"/>
  <c r="J5" i="17"/>
  <c r="J25" i="16"/>
  <c r="K25" i="16" s="1"/>
  <c r="J22" i="16"/>
  <c r="K22" i="16"/>
  <c r="J20" i="16"/>
  <c r="J14" i="16"/>
  <c r="K14" i="16"/>
  <c r="J11" i="16"/>
  <c r="K11" i="16" s="1"/>
  <c r="J9" i="16"/>
  <c r="K9" i="16"/>
  <c r="J7" i="18"/>
  <c r="K7" i="18" s="1"/>
  <c r="J25" i="18"/>
  <c r="K25" i="18"/>
  <c r="J24" i="18"/>
  <c r="K24" i="18" s="1"/>
  <c r="J22" i="18"/>
  <c r="K22" i="18"/>
  <c r="J20" i="18"/>
  <c r="J17" i="18"/>
  <c r="K17" i="18" s="1"/>
  <c r="J15" i="18"/>
  <c r="K15" i="18"/>
  <c r="J14" i="18"/>
  <c r="K14" i="18" s="1"/>
  <c r="J13" i="18"/>
  <c r="K13" i="18"/>
  <c r="J12" i="18"/>
  <c r="K12" i="18" s="1"/>
  <c r="I25" i="15"/>
  <c r="J25" i="15"/>
  <c r="I18" i="15"/>
  <c r="J18" i="15" s="1"/>
  <c r="I15" i="15"/>
  <c r="J15" i="15"/>
  <c r="I14" i="15"/>
  <c r="J14" i="15" s="1"/>
  <c r="I23" i="15"/>
  <c r="I19" i="15"/>
  <c r="J19" i="15"/>
  <c r="I6" i="15"/>
  <c r="J32" i="14"/>
  <c r="K32" i="14" s="1"/>
  <c r="J34" i="14"/>
  <c r="J35" i="14"/>
  <c r="K35" i="14" s="1"/>
  <c r="J24" i="14"/>
  <c r="K24" i="14"/>
  <c r="J19" i="14"/>
  <c r="K19" i="14" s="1"/>
  <c r="J18" i="14"/>
  <c r="K18" i="14" s="1"/>
  <c r="J34" i="5"/>
  <c r="K34" i="5"/>
  <c r="J29" i="5"/>
  <c r="J22" i="14"/>
  <c r="K22" i="14"/>
  <c r="J13" i="14"/>
  <c r="K13" i="14"/>
  <c r="J11" i="14"/>
  <c r="K11" i="14" s="1"/>
  <c r="J7" i="14"/>
  <c r="K7" i="14"/>
  <c r="J37" i="14"/>
  <c r="K37" i="14" s="1"/>
  <c r="J25" i="14"/>
  <c r="K25" i="14"/>
  <c r="C27" i="20"/>
  <c r="A2" i="11"/>
  <c r="J8" i="22"/>
  <c r="I69" i="22"/>
  <c r="A69" i="22"/>
  <c r="L47" i="9"/>
  <c r="M47" i="9"/>
  <c r="L57" i="9"/>
  <c r="M57" i="9"/>
  <c r="L56" i="9"/>
  <c r="M56" i="9"/>
  <c r="L35" i="9"/>
  <c r="M35" i="9"/>
  <c r="L20" i="9"/>
  <c r="L17" i="9"/>
  <c r="M17" i="9"/>
  <c r="L8" i="9"/>
  <c r="M8" i="9" s="1"/>
  <c r="L5" i="9"/>
  <c r="J30" i="7"/>
  <c r="K30" i="7"/>
  <c r="J21" i="7"/>
  <c r="K21" i="7"/>
  <c r="J16" i="6"/>
  <c r="K16" i="6"/>
  <c r="J10" i="6"/>
  <c r="K10" i="6"/>
  <c r="J9" i="6"/>
  <c r="K9" i="6" s="1"/>
  <c r="J5" i="6"/>
  <c r="J40" i="5"/>
  <c r="K40" i="5"/>
  <c r="J41" i="5"/>
  <c r="K41" i="5"/>
  <c r="J23" i="5"/>
  <c r="K23" i="5"/>
  <c r="J16" i="5"/>
  <c r="K16" i="5"/>
  <c r="J24" i="5"/>
  <c r="K24" i="5"/>
  <c r="J17" i="5"/>
  <c r="K17" i="5"/>
  <c r="J17" i="14"/>
  <c r="K17" i="14"/>
  <c r="D5" i="4"/>
  <c r="L53" i="9"/>
  <c r="M53" i="9"/>
  <c r="J15" i="7"/>
  <c r="K15" i="7" s="1"/>
  <c r="J11" i="6"/>
  <c r="K11" i="6"/>
  <c r="J15" i="5"/>
  <c r="K15" i="5" s="1"/>
  <c r="J19" i="5"/>
  <c r="K19" i="5"/>
  <c r="J9" i="5"/>
  <c r="K9" i="5" s="1"/>
  <c r="J11" i="5"/>
  <c r="K11" i="5"/>
  <c r="J20" i="5"/>
  <c r="K20" i="5" s="1"/>
  <c r="J21" i="5"/>
  <c r="K21" i="5"/>
  <c r="J18" i="5"/>
  <c r="K18" i="5"/>
  <c r="J35" i="5"/>
  <c r="K35" i="5" s="1"/>
  <c r="J36" i="5"/>
  <c r="K36" i="5"/>
  <c r="J37" i="5"/>
  <c r="K37" i="5" s="1"/>
  <c r="J38" i="5"/>
  <c r="K38" i="5"/>
  <c r="J43" i="5"/>
  <c r="K43" i="5" s="1"/>
  <c r="B1" i="3"/>
  <c r="J28" i="14"/>
  <c r="K28" i="14"/>
  <c r="I24" i="15"/>
  <c r="J24" i="15"/>
  <c r="I12" i="15"/>
  <c r="J12" i="15"/>
  <c r="I7" i="15"/>
  <c r="J7" i="15"/>
  <c r="I10" i="15"/>
  <c r="J10" i="15"/>
  <c r="I8" i="15"/>
  <c r="J8" i="15"/>
  <c r="I5" i="15"/>
  <c r="J5" i="15"/>
  <c r="J13" i="7"/>
  <c r="K13" i="7"/>
  <c r="A2" i="12"/>
  <c r="A1" i="20"/>
  <c r="A2" i="15"/>
  <c r="B1" i="4"/>
  <c r="A2" i="5"/>
  <c r="A1" i="22"/>
  <c r="J15" i="19"/>
  <c r="K15" i="19"/>
  <c r="D5" i="3"/>
  <c r="J16" i="18"/>
  <c r="K16" i="18" s="1"/>
  <c r="J5" i="7"/>
  <c r="K5" i="7"/>
  <c r="J29" i="7"/>
  <c r="K29" i="7" s="1"/>
  <c r="J20" i="19"/>
  <c r="K20" i="19"/>
  <c r="J39" i="5"/>
  <c r="K39" i="5"/>
  <c r="J13" i="5"/>
  <c r="K13" i="5" s="1"/>
  <c r="K29" i="5"/>
  <c r="J27" i="5"/>
  <c r="K27" i="5"/>
  <c r="L11" i="9"/>
  <c r="M11" i="9"/>
  <c r="L32" i="9"/>
  <c r="M32" i="9"/>
  <c r="L41" i="9"/>
  <c r="M41" i="9"/>
  <c r="L33" i="9"/>
  <c r="M33" i="9"/>
  <c r="L29" i="9"/>
  <c r="M29" i="9"/>
  <c r="M20" i="9"/>
  <c r="K20" i="16"/>
  <c r="J7" i="17"/>
  <c r="K7" i="17"/>
  <c r="K5" i="17"/>
  <c r="K22" i="19"/>
  <c r="J9" i="19"/>
  <c r="K9" i="19"/>
  <c r="D19" i="23"/>
  <c r="D48" i="23"/>
  <c r="D47" i="23"/>
  <c r="D49" i="23"/>
  <c r="J31" i="5"/>
  <c r="K31" i="5"/>
  <c r="J7" i="6"/>
  <c r="J22" i="5"/>
  <c r="K22" i="5"/>
  <c r="K20" i="18"/>
  <c r="J9" i="18"/>
  <c r="K9" i="18"/>
  <c r="I22" i="15"/>
  <c r="J7" i="5"/>
  <c r="K7" i="5" s="1"/>
  <c r="Z6" i="22"/>
  <c r="AL6" i="22"/>
  <c r="J28" i="7"/>
  <c r="K28" i="7" s="1"/>
  <c r="M5" i="9"/>
  <c r="L38" i="9"/>
  <c r="J23" i="18"/>
  <c r="K23" i="18" s="1"/>
  <c r="J14" i="6"/>
  <c r="K14" i="6"/>
  <c r="L50" i="9"/>
  <c r="M50" i="9" s="1"/>
  <c r="J5" i="18"/>
  <c r="K5" i="18"/>
  <c r="J5" i="19"/>
  <c r="J23" i="17"/>
  <c r="K23" i="17" s="1"/>
  <c r="J25" i="17"/>
  <c r="K25" i="17"/>
  <c r="J23" i="19"/>
  <c r="K23" i="19" s="1"/>
  <c r="J25" i="19"/>
  <c r="AS69" i="22"/>
  <c r="I13" i="12"/>
  <c r="I19" i="13"/>
  <c r="J19" i="13" s="1"/>
  <c r="K19" i="13" s="1"/>
  <c r="I11" i="13"/>
  <c r="I7" i="12"/>
  <c r="J7" i="12"/>
  <c r="K7" i="12" s="1"/>
  <c r="H9" i="12"/>
  <c r="J22" i="15"/>
  <c r="J1494" i="10"/>
  <c r="J1050" i="10"/>
  <c r="K1050" i="10" s="1"/>
  <c r="L1078" i="10" s="1"/>
  <c r="BH36" i="22" s="1"/>
  <c r="H12" i="6"/>
  <c r="I44" i="5"/>
  <c r="H25" i="5"/>
  <c r="C9" i="3"/>
  <c r="E9" i="3"/>
  <c r="I18" i="18"/>
  <c r="D27" i="3" s="1"/>
  <c r="F27" i="3" s="1"/>
  <c r="I18" i="17"/>
  <c r="H18" i="17"/>
  <c r="C26" i="3" s="1"/>
  <c r="G27" i="15"/>
  <c r="C22" i="4"/>
  <c r="E22" i="4"/>
  <c r="H26" i="14"/>
  <c r="H36" i="13"/>
  <c r="C20" i="4" s="1"/>
  <c r="E20" i="4" s="1"/>
  <c r="H19" i="6"/>
  <c r="C10" i="4"/>
  <c r="E10" i="4" s="1"/>
  <c r="I25" i="5"/>
  <c r="J1846" i="10"/>
  <c r="H44" i="5"/>
  <c r="C9" i="4"/>
  <c r="E9" i="4" s="1"/>
  <c r="H26" i="18"/>
  <c r="C27" i="4"/>
  <c r="E27" i="4"/>
  <c r="G27" i="4" s="1"/>
  <c r="H31" i="7"/>
  <c r="C11" i="4"/>
  <c r="E11" i="4"/>
  <c r="I12" i="6"/>
  <c r="D10" i="3" s="1"/>
  <c r="F10" i="3" s="1"/>
  <c r="G10" i="3" s="1"/>
  <c r="H10" i="3" s="1"/>
  <c r="I26" i="19"/>
  <c r="D28" i="4"/>
  <c r="F28" i="4"/>
  <c r="H26" i="19"/>
  <c r="C28" i="4"/>
  <c r="E28" i="4"/>
  <c r="I26" i="18"/>
  <c r="D27" i="4" s="1"/>
  <c r="F27" i="4" s="1"/>
  <c r="H27" i="4"/>
  <c r="H18" i="18"/>
  <c r="G20" i="15"/>
  <c r="J1472" i="10"/>
  <c r="K1472" i="10"/>
  <c r="H1926" i="10"/>
  <c r="H1930" i="10"/>
  <c r="H557" i="10"/>
  <c r="H561" i="10"/>
  <c r="I150" i="10"/>
  <c r="I154" i="10"/>
  <c r="J659" i="10"/>
  <c r="K659" i="10"/>
  <c r="J2028" i="10"/>
  <c r="K2028" i="10"/>
  <c r="J1787" i="10"/>
  <c r="K1787" i="10"/>
  <c r="L1816" i="10" s="1"/>
  <c r="BG56" i="22" s="1"/>
  <c r="J1732" i="10"/>
  <c r="K1732" i="10"/>
  <c r="J1682" i="10"/>
  <c r="K1682" i="10"/>
  <c r="J958" i="10"/>
  <c r="K958" i="10"/>
  <c r="J2126" i="10"/>
  <c r="K2126" i="10"/>
  <c r="J2083" i="10"/>
  <c r="K2083" i="10"/>
  <c r="L2112" i="10" s="1"/>
  <c r="BG64" i="22" s="1"/>
  <c r="J1978" i="10"/>
  <c r="K1978" i="10"/>
  <c r="J1935" i="10"/>
  <c r="K1935" i="10"/>
  <c r="L1964" i="10"/>
  <c r="BG60" i="22"/>
  <c r="J1880" i="10"/>
  <c r="K1880" i="10"/>
  <c r="I1741" i="10"/>
  <c r="I1745" i="10"/>
  <c r="H1371" i="10"/>
  <c r="H1375" i="10"/>
  <c r="H76" i="10"/>
  <c r="J1639" i="10"/>
  <c r="J1584" i="10"/>
  <c r="K1584" i="10"/>
  <c r="J1534" i="10"/>
  <c r="K1534" i="10"/>
  <c r="J1238" i="10"/>
  <c r="K1238" i="10"/>
  <c r="J1090" i="10"/>
  <c r="K1090" i="10"/>
  <c r="J1047" i="10"/>
  <c r="K1047" i="10"/>
  <c r="L1076" i="10"/>
  <c r="BG36" i="22"/>
  <c r="J942" i="10"/>
  <c r="K942" i="10"/>
  <c r="J751" i="10"/>
  <c r="K751" i="10"/>
  <c r="L780" i="10" s="1"/>
  <c r="BG28" i="22" s="1"/>
  <c r="J646" i="10"/>
  <c r="K646" i="10"/>
  <c r="J548" i="10"/>
  <c r="K548" i="10"/>
  <c r="J498" i="10"/>
  <c r="K498" i="10"/>
  <c r="J400" i="10"/>
  <c r="K400" i="10"/>
  <c r="J350" i="10"/>
  <c r="K350" i="10"/>
  <c r="J104" i="10"/>
  <c r="K104" i="10"/>
  <c r="H2222" i="10"/>
  <c r="H2226" i="10"/>
  <c r="J2213" i="10"/>
  <c r="K2213" i="10"/>
  <c r="J2197" i="10"/>
  <c r="K2197" i="10"/>
  <c r="L2225" i="10" s="1"/>
  <c r="BH67" i="22" s="1"/>
  <c r="J93" i="10"/>
  <c r="K93" i="10"/>
  <c r="J95" i="10"/>
  <c r="K95" i="10"/>
  <c r="J97" i="10"/>
  <c r="K97" i="10"/>
  <c r="J99" i="10"/>
  <c r="K99" i="10"/>
  <c r="J101" i="10"/>
  <c r="K101" i="10"/>
  <c r="J103" i="10"/>
  <c r="K103" i="10"/>
  <c r="J131" i="10"/>
  <c r="K131" i="10"/>
  <c r="J133" i="10"/>
  <c r="K133" i="10"/>
  <c r="J135" i="10"/>
  <c r="K135" i="10"/>
  <c r="J137" i="10"/>
  <c r="K137" i="10"/>
  <c r="J139" i="10"/>
  <c r="K139" i="10"/>
  <c r="J167" i="10"/>
  <c r="K167" i="10"/>
  <c r="J169" i="10"/>
  <c r="K169" i="10"/>
  <c r="J171" i="10"/>
  <c r="K171" i="10"/>
  <c r="J173" i="10"/>
  <c r="K173" i="10"/>
  <c r="J175" i="10"/>
  <c r="K175" i="10"/>
  <c r="J177" i="10"/>
  <c r="K177" i="10"/>
  <c r="J205" i="10"/>
  <c r="K205" i="10"/>
  <c r="J207" i="10"/>
  <c r="K207" i="10"/>
  <c r="J209" i="10"/>
  <c r="K209" i="10"/>
  <c r="J211" i="10"/>
  <c r="K211" i="10"/>
  <c r="J213" i="10"/>
  <c r="K213" i="10"/>
  <c r="J241" i="10"/>
  <c r="K241" i="10"/>
  <c r="J243" i="10"/>
  <c r="K243" i="10"/>
  <c r="J245" i="10"/>
  <c r="K245" i="10"/>
  <c r="J247" i="10"/>
  <c r="K247" i="10"/>
  <c r="J249" i="10"/>
  <c r="K249" i="10"/>
  <c r="J251" i="10"/>
  <c r="K251" i="10"/>
  <c r="J279" i="10"/>
  <c r="K279" i="10"/>
  <c r="J281" i="10"/>
  <c r="K281" i="10"/>
  <c r="J283" i="10"/>
  <c r="K283" i="10"/>
  <c r="J285" i="10"/>
  <c r="K285" i="10"/>
  <c r="J287" i="10"/>
  <c r="K287" i="10"/>
  <c r="J353" i="10"/>
  <c r="K353" i="10"/>
  <c r="J355" i="10"/>
  <c r="K355" i="10"/>
  <c r="J357" i="10"/>
  <c r="K357" i="10"/>
  <c r="J359" i="10"/>
  <c r="K359" i="10"/>
  <c r="J361" i="10"/>
  <c r="K361" i="10"/>
  <c r="J389" i="10"/>
  <c r="K389" i="10"/>
  <c r="J391" i="10"/>
  <c r="K391" i="10"/>
  <c r="J393" i="10"/>
  <c r="K393" i="10"/>
  <c r="J395" i="10"/>
  <c r="K395" i="10"/>
  <c r="J397" i="10"/>
  <c r="K397" i="10"/>
  <c r="J399" i="10"/>
  <c r="K399" i="10"/>
  <c r="J427" i="10"/>
  <c r="K427" i="10"/>
  <c r="J429" i="10"/>
  <c r="K429" i="10"/>
  <c r="J431" i="10"/>
  <c r="K431" i="10"/>
  <c r="J433" i="10"/>
  <c r="K433" i="10"/>
  <c r="J435" i="10"/>
  <c r="K435" i="10"/>
  <c r="J463" i="10"/>
  <c r="K463" i="10"/>
  <c r="J465" i="10"/>
  <c r="K465" i="10"/>
  <c r="J467" i="10"/>
  <c r="K467" i="10"/>
  <c r="J469" i="10"/>
  <c r="K469" i="10"/>
  <c r="J471" i="10"/>
  <c r="K471" i="10"/>
  <c r="J473" i="10"/>
  <c r="K473" i="10"/>
  <c r="J691" i="10"/>
  <c r="K691" i="10"/>
  <c r="J797" i="10"/>
  <c r="K797" i="10"/>
  <c r="J801" i="10"/>
  <c r="K801" i="10"/>
  <c r="J805" i="10"/>
  <c r="K805" i="10"/>
  <c r="J839" i="10"/>
  <c r="K839" i="10"/>
  <c r="J590" i="10"/>
  <c r="K590" i="10"/>
  <c r="K594" i="10" s="1"/>
  <c r="J259" i="10"/>
  <c r="K259" i="10"/>
  <c r="J257" i="10"/>
  <c r="K257" i="10"/>
  <c r="J620" i="10"/>
  <c r="K620" i="10"/>
  <c r="J813" i="10"/>
  <c r="K813" i="10"/>
  <c r="J107" i="10"/>
  <c r="K107" i="10"/>
  <c r="J310" i="10"/>
  <c r="K310" i="10"/>
  <c r="L338" i="10" s="1"/>
  <c r="BH16" i="22" s="1"/>
  <c r="J653" i="10"/>
  <c r="K653" i="10"/>
  <c r="J727" i="10"/>
  <c r="K727" i="10"/>
  <c r="J1173" i="10"/>
  <c r="K1173" i="10"/>
  <c r="J1241" i="10"/>
  <c r="K1241" i="10"/>
  <c r="J1243" i="10"/>
  <c r="K1243" i="10"/>
  <c r="J1281" i="10"/>
  <c r="K1281" i="10"/>
  <c r="J1283" i="10"/>
  <c r="K1283" i="10"/>
  <c r="J1285" i="10"/>
  <c r="K1285" i="10"/>
  <c r="J1287" i="10"/>
  <c r="K1287" i="10"/>
  <c r="J1315" i="10"/>
  <c r="K1315" i="10"/>
  <c r="J1317" i="10"/>
  <c r="K1317" i="10"/>
  <c r="J1319" i="10"/>
  <c r="K1319" i="10"/>
  <c r="J1035" i="10"/>
  <c r="K1035" i="10"/>
  <c r="J371" i="10"/>
  <c r="K371" i="10"/>
  <c r="J294" i="10"/>
  <c r="K294" i="10"/>
  <c r="J1578" i="10"/>
  <c r="K1578" i="10"/>
  <c r="J1220" i="10"/>
  <c r="K1220" i="10"/>
  <c r="J329" i="10"/>
  <c r="K329" i="10"/>
  <c r="J695" i="10"/>
  <c r="K695" i="10"/>
  <c r="J555" i="10"/>
  <c r="K555" i="10"/>
  <c r="J683" i="10"/>
  <c r="K683" i="10"/>
  <c r="K492" i="10"/>
  <c r="L521" i="10"/>
  <c r="BG21" i="22" s="1"/>
  <c r="J1087" i="10"/>
  <c r="K1087" i="10"/>
  <c r="L1115" i="10"/>
  <c r="BH37" i="22" s="1"/>
  <c r="J984" i="10"/>
  <c r="K984" i="10"/>
  <c r="I409" i="10"/>
  <c r="I413" i="10" s="1"/>
  <c r="H224" i="10"/>
  <c r="H228" i="10"/>
  <c r="H927" i="10"/>
  <c r="H931" i="10" s="1"/>
  <c r="H261" i="10"/>
  <c r="H265" i="10"/>
  <c r="H964" i="10"/>
  <c r="J1774" i="10"/>
  <c r="K1774" i="10"/>
  <c r="J1293" i="10"/>
  <c r="K1293" i="10" s="1"/>
  <c r="K2120" i="10"/>
  <c r="L2149" i="10"/>
  <c r="BG65" i="22"/>
  <c r="K1473" i="10"/>
  <c r="J1325" i="10"/>
  <c r="K1325" i="10"/>
  <c r="J1177" i="10"/>
  <c r="K1177" i="10" s="1"/>
  <c r="J1127" i="10"/>
  <c r="K1127" i="10"/>
  <c r="J1029" i="10"/>
  <c r="K1029" i="10" s="1"/>
  <c r="J881" i="10"/>
  <c r="K881" i="10"/>
  <c r="J831" i="10"/>
  <c r="J788" i="10"/>
  <c r="K788" i="10"/>
  <c r="L817" i="10"/>
  <c r="BG29" i="22" s="1"/>
  <c r="J733" i="10"/>
  <c r="K733" i="10"/>
  <c r="J640" i="10"/>
  <c r="K640" i="10" s="1"/>
  <c r="L669" i="10" s="1"/>
  <c r="BG25" i="22" s="1"/>
  <c r="J585" i="10"/>
  <c r="K585" i="10" s="1"/>
  <c r="J535" i="10"/>
  <c r="K535" i="10"/>
  <c r="J1479" i="10"/>
  <c r="K1479" i="10" s="1"/>
  <c r="J255" i="10"/>
  <c r="J1021" i="10"/>
  <c r="K1021" i="10"/>
  <c r="J1023" i="10"/>
  <c r="K1023" i="10"/>
  <c r="K1057" i="10"/>
  <c r="J1059" i="10"/>
  <c r="K1059" i="10" s="1"/>
  <c r="J1095" i="10"/>
  <c r="K1095" i="10"/>
  <c r="J1101" i="10"/>
  <c r="K1101" i="10" s="1"/>
  <c r="J2183" i="10"/>
  <c r="K2183" i="10"/>
  <c r="J1962" i="10"/>
  <c r="K1962" i="10" s="1"/>
  <c r="J1886" i="10"/>
  <c r="K1886" i="10"/>
  <c r="J1665" i="10"/>
  <c r="K1665" i="10" s="1"/>
  <c r="J1663" i="10"/>
  <c r="K1663" i="10"/>
  <c r="J1553" i="10"/>
  <c r="K1553" i="10" s="1"/>
  <c r="J1257" i="10"/>
  <c r="K1257" i="10"/>
  <c r="J553" i="10"/>
  <c r="K553" i="10" s="1"/>
  <c r="J519" i="10"/>
  <c r="K519" i="10"/>
  <c r="J479" i="10"/>
  <c r="K479" i="10" s="1"/>
  <c r="J56" i="10"/>
  <c r="K56" i="10"/>
  <c r="J66" i="10"/>
  <c r="K66" i="10" s="1"/>
  <c r="J102" i="10"/>
  <c r="K102" i="10"/>
  <c r="J136" i="10"/>
  <c r="K136" i="10" s="1"/>
  <c r="J206" i="10"/>
  <c r="K206" i="10"/>
  <c r="J214" i="10"/>
  <c r="K214" i="10" s="1"/>
  <c r="J248" i="10"/>
  <c r="K248" i="10"/>
  <c r="J1735" i="10"/>
  <c r="K1735" i="10" s="1"/>
  <c r="J1629" i="10"/>
  <c r="K1629" i="10"/>
  <c r="J1294" i="10"/>
  <c r="K1294" i="10" s="1"/>
  <c r="J366" i="10"/>
  <c r="K366" i="10"/>
  <c r="H1696" i="10"/>
  <c r="H1707" i="10" s="1"/>
  <c r="J877" i="10"/>
  <c r="K877" i="10"/>
  <c r="J1834" i="10"/>
  <c r="K1834" i="10" s="1"/>
  <c r="J1143" i="10"/>
  <c r="K1143" i="10"/>
  <c r="J480" i="10"/>
  <c r="K480" i="10" s="1"/>
  <c r="J199" i="10"/>
  <c r="J1321" i="10"/>
  <c r="K1321" i="10"/>
  <c r="J1323" i="10"/>
  <c r="K1323" i="10"/>
  <c r="J1351" i="10"/>
  <c r="J1353" i="10"/>
  <c r="K1353" i="10" s="1"/>
  <c r="K1355" i="10"/>
  <c r="J1583" i="10"/>
  <c r="K1583" i="10"/>
  <c r="J1291" i="10"/>
  <c r="K1291" i="10"/>
  <c r="J1147" i="10"/>
  <c r="K1147" i="10"/>
  <c r="J960" i="10"/>
  <c r="J902" i="10"/>
  <c r="K902" i="10" s="1"/>
  <c r="L930" i="10" s="1"/>
  <c r="BH32" i="22" s="1"/>
  <c r="J754" i="10"/>
  <c r="J282" i="10"/>
  <c r="K282" i="10"/>
  <c r="J284" i="10"/>
  <c r="K284" i="10"/>
  <c r="J288" i="10"/>
  <c r="K288" i="10"/>
  <c r="J320" i="10"/>
  <c r="K320" i="10"/>
  <c r="J322" i="10"/>
  <c r="J390" i="10"/>
  <c r="K390" i="10" s="1"/>
  <c r="J396" i="10"/>
  <c r="K396" i="10"/>
  <c r="J398" i="10"/>
  <c r="K398" i="10" s="1"/>
  <c r="J426" i="10"/>
  <c r="K426" i="10"/>
  <c r="J430" i="10"/>
  <c r="K430" i="10" s="1"/>
  <c r="J432" i="10"/>
  <c r="K432" i="10"/>
  <c r="J434" i="10"/>
  <c r="K434" i="10" s="1"/>
  <c r="J436" i="10"/>
  <c r="K436" i="10"/>
  <c r="J690" i="10"/>
  <c r="K690" i="10" s="1"/>
  <c r="K724" i="10"/>
  <c r="J728" i="10"/>
  <c r="K728" i="10"/>
  <c r="J732" i="10"/>
  <c r="K732" i="10"/>
  <c r="J762" i="10"/>
  <c r="K762" i="10"/>
  <c r="J766" i="10"/>
  <c r="K766" i="10"/>
  <c r="J991" i="10"/>
  <c r="K991" i="10"/>
  <c r="H2074" i="10"/>
  <c r="H2078" i="10"/>
  <c r="I1667" i="10"/>
  <c r="I1671" i="10"/>
  <c r="J1331" i="10"/>
  <c r="K1331" i="10"/>
  <c r="J999" i="10"/>
  <c r="K999" i="10"/>
  <c r="J997" i="10"/>
  <c r="K997" i="10"/>
  <c r="J923" i="10"/>
  <c r="K923" i="10"/>
  <c r="J370" i="10"/>
  <c r="K370" i="10"/>
  <c r="J72" i="10"/>
  <c r="K72" i="10"/>
  <c r="I549" i="10"/>
  <c r="H1437" i="10"/>
  <c r="H1448" i="10"/>
  <c r="J729" i="10"/>
  <c r="K729" i="10" s="1"/>
  <c r="J731" i="10"/>
  <c r="K731" i="10"/>
  <c r="J767" i="10"/>
  <c r="K767" i="10" s="1"/>
  <c r="J769" i="10"/>
  <c r="K769" i="10"/>
  <c r="J1949" i="10"/>
  <c r="K1949" i="10" s="1"/>
  <c r="I2148" i="10"/>
  <c r="I2152" i="10"/>
  <c r="J2107" i="10"/>
  <c r="K2107" i="10" s="1"/>
  <c r="J2072" i="10"/>
  <c r="K2072" i="10"/>
  <c r="J2035" i="10"/>
  <c r="K2035" i="10" s="1"/>
  <c r="J2033" i="10"/>
  <c r="K2033" i="10"/>
  <c r="J1883" i="10"/>
  <c r="J1776" i="10"/>
  <c r="K1776" i="10"/>
  <c r="J1703" i="10"/>
  <c r="K1703" i="10" s="1"/>
  <c r="J1885" i="10"/>
  <c r="J1259" i="10"/>
  <c r="K1259" i="10"/>
  <c r="J1217" i="10"/>
  <c r="J886" i="10"/>
  <c r="K886" i="10"/>
  <c r="J517" i="10"/>
  <c r="K517" i="10" s="1"/>
  <c r="J481" i="10"/>
  <c r="K481" i="10"/>
  <c r="J403" i="10"/>
  <c r="K403" i="10" s="1"/>
  <c r="I2029" i="10"/>
  <c r="I1104" i="10"/>
  <c r="I1115" i="10"/>
  <c r="I179" i="10"/>
  <c r="H1733" i="10"/>
  <c r="H1744" i="10"/>
  <c r="H1400" i="10"/>
  <c r="H1411" i="10" s="1"/>
  <c r="J763" i="10"/>
  <c r="K763" i="10"/>
  <c r="J1612" i="10"/>
  <c r="K1612" i="10" s="1"/>
  <c r="J1614" i="10"/>
  <c r="K1614" i="10"/>
  <c r="J1618" i="10"/>
  <c r="K1618" i="10" s="1"/>
  <c r="J2092" i="10"/>
  <c r="K2092" i="10"/>
  <c r="J2098" i="10"/>
  <c r="K2098" i="10" s="1"/>
  <c r="J1254" i="10"/>
  <c r="J963" i="10"/>
  <c r="K963" i="10"/>
  <c r="I335" i="10"/>
  <c r="I339" i="10"/>
  <c r="J185" i="10"/>
  <c r="K185" i="10" s="1"/>
  <c r="J75" i="10"/>
  <c r="K75" i="10" s="1"/>
  <c r="I1955" i="10"/>
  <c r="I1966" i="10"/>
  <c r="I697" i="10"/>
  <c r="I708" i="10" s="1"/>
  <c r="I105" i="10"/>
  <c r="I116" i="10"/>
  <c r="J2160" i="10"/>
  <c r="K2160" i="10" s="1"/>
  <c r="L2188" i="10" s="1"/>
  <c r="BH66" i="22" s="1"/>
  <c r="J421" i="10"/>
  <c r="K421" i="10" s="1"/>
  <c r="L449" i="10" s="1"/>
  <c r="J51" i="10"/>
  <c r="K51" i="10"/>
  <c r="L79" i="10"/>
  <c r="BH9" i="22"/>
  <c r="J575" i="10"/>
  <c r="J577" i="10"/>
  <c r="K577" i="10"/>
  <c r="J579" i="10"/>
  <c r="K579" i="10" s="1"/>
  <c r="J619" i="10"/>
  <c r="K619" i="10"/>
  <c r="J621" i="10"/>
  <c r="K621" i="10" s="1"/>
  <c r="J656" i="10"/>
  <c r="K656" i="10"/>
  <c r="J722" i="10"/>
  <c r="K722" i="10" s="1"/>
  <c r="J768" i="10"/>
  <c r="K768" i="10"/>
  <c r="J871" i="10"/>
  <c r="K871" i="10" s="1"/>
  <c r="J1195" i="10"/>
  <c r="J1764" i="10"/>
  <c r="K1764" i="10"/>
  <c r="J1439" i="10"/>
  <c r="K1439" i="10"/>
  <c r="J1328" i="10"/>
  <c r="K1328" i="10"/>
  <c r="J1106" i="10"/>
  <c r="K1106" i="10"/>
  <c r="K887" i="10"/>
  <c r="J849" i="10"/>
  <c r="K849" i="10"/>
  <c r="J665" i="10"/>
  <c r="K665" i="10"/>
  <c r="I594" i="10"/>
  <c r="I598" i="10"/>
  <c r="J588" i="10"/>
  <c r="K588" i="10"/>
  <c r="J406" i="10"/>
  <c r="K406" i="10"/>
  <c r="J258" i="10"/>
  <c r="K258" i="10"/>
  <c r="J148" i="10"/>
  <c r="K148" i="10"/>
  <c r="J146" i="10"/>
  <c r="K146" i="10"/>
  <c r="I771" i="10"/>
  <c r="I782" i="10"/>
  <c r="I623" i="10"/>
  <c r="I634" i="10"/>
  <c r="J1867" i="10"/>
  <c r="K1867" i="10"/>
  <c r="H1548" i="10"/>
  <c r="H1559" i="10"/>
  <c r="H1141" i="10"/>
  <c r="J844" i="10"/>
  <c r="K844" i="10"/>
  <c r="J1309" i="10"/>
  <c r="K1309" i="10" s="1"/>
  <c r="J1161" i="10"/>
  <c r="K1161" i="10"/>
  <c r="L1189" i="10"/>
  <c r="BH39" i="22" s="1"/>
  <c r="J1013" i="10"/>
  <c r="K1013" i="10"/>
  <c r="L1041" i="10"/>
  <c r="BH35" i="22" s="1"/>
  <c r="J865" i="10"/>
  <c r="J717" i="10"/>
  <c r="K717" i="10"/>
  <c r="L745" i="10" s="1"/>
  <c r="BH27" i="22" s="1"/>
  <c r="J606" i="10"/>
  <c r="K606" i="10"/>
  <c r="L634" i="10" s="1"/>
  <c r="BH24" i="22" s="1"/>
  <c r="J384" i="10"/>
  <c r="K384" i="10"/>
  <c r="L412" i="10" s="1"/>
  <c r="BH18" i="22" s="1"/>
  <c r="J652" i="10"/>
  <c r="K652" i="10"/>
  <c r="J657" i="10"/>
  <c r="K657" i="10"/>
  <c r="J804" i="10"/>
  <c r="K804" i="10"/>
  <c r="J907" i="10"/>
  <c r="K907" i="10"/>
  <c r="J917" i="10"/>
  <c r="K917" i="10"/>
  <c r="J945" i="10"/>
  <c r="K945" i="10"/>
  <c r="J947" i="10"/>
  <c r="K947" i="10"/>
  <c r="J951" i="10"/>
  <c r="K951" i="10"/>
  <c r="J982" i="10"/>
  <c r="J1018" i="10"/>
  <c r="K1018" i="10" s="1"/>
  <c r="J2203" i="10"/>
  <c r="K2203" i="10"/>
  <c r="K2054" i="10"/>
  <c r="K2108" i="10"/>
  <c r="J2086" i="10"/>
  <c r="K2086" i="10"/>
  <c r="L2114" i="10"/>
  <c r="BH64" i="22" s="1"/>
  <c r="H2148" i="10"/>
  <c r="H2152" i="10"/>
  <c r="J2179" i="10"/>
  <c r="K2179" i="10" s="1"/>
  <c r="J2219" i="10"/>
  <c r="K2219" i="10"/>
  <c r="J2200" i="10"/>
  <c r="K2200" i="10" s="1"/>
  <c r="J2220" i="10"/>
  <c r="K2220" i="10"/>
  <c r="J2218" i="10"/>
  <c r="K2218" i="10" s="1"/>
  <c r="J2139" i="10"/>
  <c r="K2139" i="10"/>
  <c r="J2128" i="10"/>
  <c r="J2146" i="10"/>
  <c r="K2146" i="10"/>
  <c r="J2105" i="10"/>
  <c r="K2105" i="10" s="1"/>
  <c r="J1648" i="10"/>
  <c r="J1650" i="10"/>
  <c r="K1650" i="10"/>
  <c r="J1656" i="10"/>
  <c r="K1656" i="10"/>
  <c r="K1702" i="10"/>
  <c r="J1739" i="10"/>
  <c r="K1739" i="10"/>
  <c r="K1814" i="10"/>
  <c r="J1796" i="10"/>
  <c r="K1796" i="10"/>
  <c r="H1852" i="10"/>
  <c r="H1856" i="10" s="1"/>
  <c r="J1848" i="10"/>
  <c r="K1848" i="10"/>
  <c r="J1830" i="10"/>
  <c r="K1830" i="10" s="1"/>
  <c r="J1871" i="10"/>
  <c r="K1871" i="10"/>
  <c r="I1889" i="10"/>
  <c r="I1893" i="10" s="1"/>
  <c r="J1887" i="10"/>
  <c r="K1887" i="10"/>
  <c r="J1923" i="10"/>
  <c r="K1923" i="10" s="1"/>
  <c r="J1920" i="10"/>
  <c r="K1916" i="10"/>
  <c r="J1922" i="10"/>
  <c r="K1922" i="10" s="1"/>
  <c r="J1990" i="10"/>
  <c r="K1990" i="10" s="1"/>
  <c r="K1985" i="10"/>
  <c r="J2070" i="10"/>
  <c r="J2022" i="10"/>
  <c r="K2022" i="10"/>
  <c r="J1996" i="10"/>
  <c r="K1996" i="10"/>
  <c r="J1972" i="10"/>
  <c r="K1972" i="10"/>
  <c r="L2001" i="10"/>
  <c r="BG61" i="22"/>
  <c r="J1945" i="10"/>
  <c r="K1945" i="10"/>
  <c r="H1881" i="10"/>
  <c r="H1892" i="10"/>
  <c r="J1833" i="10"/>
  <c r="K1833" i="10"/>
  <c r="J1800" i="10"/>
  <c r="K1800" i="10"/>
  <c r="J1803" i="10"/>
  <c r="K1803" i="10"/>
  <c r="J1767" i="10"/>
  <c r="K1767" i="10"/>
  <c r="J1722" i="10"/>
  <c r="K1722" i="10"/>
  <c r="J1684" i="10"/>
  <c r="K1684" i="10"/>
  <c r="J1692" i="10"/>
  <c r="K1692" i="10"/>
  <c r="K1590" i="10"/>
  <c r="J1626" i="10"/>
  <c r="K1626" i="10" s="1"/>
  <c r="K1568" i="10"/>
  <c r="L1596" i="10"/>
  <c r="BH50" i="22"/>
  <c r="I1482" i="10"/>
  <c r="I1486" i="10" s="1"/>
  <c r="J1500" i="10"/>
  <c r="K1500" i="10"/>
  <c r="J1426" i="10"/>
  <c r="K1426" i="10" s="1"/>
  <c r="J1428" i="10"/>
  <c r="K1428" i="10"/>
  <c r="J1430" i="10"/>
  <c r="K1430" i="10" s="1"/>
  <c r="J1432" i="10"/>
  <c r="K1432" i="10"/>
  <c r="J1434" i="10"/>
  <c r="K1434" i="10" s="1"/>
  <c r="J1248" i="10"/>
  <c r="K1248" i="10"/>
  <c r="J1296" i="10"/>
  <c r="J1333" i="10"/>
  <c r="K1333" i="10" s="1"/>
  <c r="J1322" i="10"/>
  <c r="K1322" i="10"/>
  <c r="J1388" i="10"/>
  <c r="K1388" i="10"/>
  <c r="J1390" i="10"/>
  <c r="K1390" i="10" s="1"/>
  <c r="J1392" i="10"/>
  <c r="K1392" i="10"/>
  <c r="J1394" i="10"/>
  <c r="K1394" i="10" s="1"/>
  <c r="J1396" i="10"/>
  <c r="K1396" i="10"/>
  <c r="J1398" i="10"/>
  <c r="K1398" i="10" s="1"/>
  <c r="L1300" i="10"/>
  <c r="BH42" i="22"/>
  <c r="J1180" i="10"/>
  <c r="K1180" i="10" s="1"/>
  <c r="J1171" i="10"/>
  <c r="K1171" i="10"/>
  <c r="H1223" i="10"/>
  <c r="H1227" i="10" s="1"/>
  <c r="J1222" i="10"/>
  <c r="K1222" i="10"/>
  <c r="J1205" i="10"/>
  <c r="K1205" i="10" s="1"/>
  <c r="J1209" i="10"/>
  <c r="K1209" i="10"/>
  <c r="J1213" i="10"/>
  <c r="K1213" i="10" s="1"/>
  <c r="J1235" i="10"/>
  <c r="J1203" i="10"/>
  <c r="K1203" i="10" s="1"/>
  <c r="J1211" i="10"/>
  <c r="K1211" i="10"/>
  <c r="J1207" i="10"/>
  <c r="K1207" i="10" s="1"/>
  <c r="J1167" i="10"/>
  <c r="J1175" i="10"/>
  <c r="K1175" i="10"/>
  <c r="J1169" i="10"/>
  <c r="K1169" i="10"/>
  <c r="J1129" i="10"/>
  <c r="K1129" i="10"/>
  <c r="J1131" i="10"/>
  <c r="K1131" i="10"/>
  <c r="J1133" i="10"/>
  <c r="K1133" i="10"/>
  <c r="J1037" i="10"/>
  <c r="K1037" i="10"/>
  <c r="J1056" i="10"/>
  <c r="K1056" i="10" s="1"/>
  <c r="J1058" i="10"/>
  <c r="K1058" i="10" s="1"/>
  <c r="J1060" i="10"/>
  <c r="J1062" i="10"/>
  <c r="K1062" i="10"/>
  <c r="J1064" i="10"/>
  <c r="K1064" i="10"/>
  <c r="J985" i="10"/>
  <c r="K985" i="10"/>
  <c r="J987" i="10"/>
  <c r="K987" i="10"/>
  <c r="J989" i="10"/>
  <c r="K989" i="10"/>
  <c r="J986" i="10"/>
  <c r="K986" i="10" s="1"/>
  <c r="J1022" i="10"/>
  <c r="K1022" i="10"/>
  <c r="J1024" i="10"/>
  <c r="J1026" i="10"/>
  <c r="K1026" i="10"/>
  <c r="J1028" i="10"/>
  <c r="K1028" i="10" s="1"/>
  <c r="J1019" i="10"/>
  <c r="I1030" i="10"/>
  <c r="J961" i="10"/>
  <c r="K961" i="10" s="1"/>
  <c r="J949" i="10"/>
  <c r="K949" i="10"/>
  <c r="J926" i="10"/>
  <c r="K926" i="10" s="1"/>
  <c r="J909" i="10"/>
  <c r="K909" i="10"/>
  <c r="J911" i="10"/>
  <c r="K911" i="10" s="1"/>
  <c r="J913" i="10"/>
  <c r="K913" i="10"/>
  <c r="J915" i="10"/>
  <c r="K915" i="10" s="1"/>
  <c r="J873" i="10"/>
  <c r="K873" i="10"/>
  <c r="J879" i="10"/>
  <c r="K879" i="10" s="1"/>
  <c r="J888" i="10"/>
  <c r="K888" i="10"/>
  <c r="J889" i="10"/>
  <c r="I845" i="10"/>
  <c r="J835" i="10"/>
  <c r="K835" i="10"/>
  <c r="J837" i="10"/>
  <c r="K837" i="10" s="1"/>
  <c r="J843" i="10"/>
  <c r="K843" i="10"/>
  <c r="K884" i="10"/>
  <c r="J875" i="10"/>
  <c r="K875" i="10"/>
  <c r="J815" i="10"/>
  <c r="K815" i="10"/>
  <c r="J810" i="10"/>
  <c r="K810" i="10"/>
  <c r="J800" i="10"/>
  <c r="K800" i="10"/>
  <c r="I816" i="10"/>
  <c r="I820" i="10"/>
  <c r="K828" i="10"/>
  <c r="L856" i="10"/>
  <c r="BH30" i="22"/>
  <c r="J833" i="10"/>
  <c r="K833" i="10" s="1"/>
  <c r="J841" i="10"/>
  <c r="K841" i="10"/>
  <c r="J764" i="10"/>
  <c r="K764" i="10" s="1"/>
  <c r="J777" i="10"/>
  <c r="K777" i="10"/>
  <c r="J759" i="10"/>
  <c r="K759" i="10" s="1"/>
  <c r="J761" i="10"/>
  <c r="K761" i="10"/>
  <c r="J765" i="10"/>
  <c r="K765" i="10" s="1"/>
  <c r="J799" i="10"/>
  <c r="K799" i="10" s="1"/>
  <c r="J802" i="10"/>
  <c r="K802" i="10"/>
  <c r="I808" i="10"/>
  <c r="I819" i="10" s="1"/>
  <c r="J798" i="10"/>
  <c r="K798" i="10"/>
  <c r="J803" i="10"/>
  <c r="K803" i="10" s="1"/>
  <c r="J806" i="10"/>
  <c r="K806" i="10"/>
  <c r="J730" i="10"/>
  <c r="K730" i="10" s="1"/>
  <c r="J723" i="10"/>
  <c r="K723" i="10"/>
  <c r="J740" i="10"/>
  <c r="J725" i="10"/>
  <c r="K725" i="10"/>
  <c r="J685" i="10"/>
  <c r="K685" i="10" s="1"/>
  <c r="J687" i="10"/>
  <c r="J689" i="10"/>
  <c r="K689" i="10"/>
  <c r="J694" i="10"/>
  <c r="K694" i="10"/>
  <c r="J693" i="10"/>
  <c r="K693" i="10"/>
  <c r="J686" i="10"/>
  <c r="K686" i="10" s="1"/>
  <c r="J649" i="10"/>
  <c r="K649" i="10"/>
  <c r="J648" i="10"/>
  <c r="K648" i="10" s="1"/>
  <c r="J667" i="10"/>
  <c r="K667" i="10"/>
  <c r="J614" i="10"/>
  <c r="K614" i="10" s="1"/>
  <c r="J617" i="10"/>
  <c r="K617" i="10" s="1"/>
  <c r="J612" i="10"/>
  <c r="K612" i="10"/>
  <c r="H660" i="10"/>
  <c r="J650" i="10"/>
  <c r="K650" i="10"/>
  <c r="J655" i="10"/>
  <c r="K655" i="10"/>
  <c r="J658" i="10"/>
  <c r="K658" i="10"/>
  <c r="I660" i="10"/>
  <c r="I671" i="10"/>
  <c r="J651" i="10"/>
  <c r="K651" i="10"/>
  <c r="J654" i="10"/>
  <c r="K654" i="10"/>
  <c r="J591" i="10"/>
  <c r="K591" i="10"/>
  <c r="J592" i="10"/>
  <c r="J584" i="10"/>
  <c r="K584" i="10" s="1"/>
  <c r="J554" i="10"/>
  <c r="K554" i="10"/>
  <c r="J537" i="10"/>
  <c r="K537" i="10" s="1"/>
  <c r="J539" i="10"/>
  <c r="K539" i="10"/>
  <c r="J541" i="10"/>
  <c r="K541" i="10" s="1"/>
  <c r="J543" i="10"/>
  <c r="K543" i="10"/>
  <c r="J547" i="10"/>
  <c r="K547" i="10" s="1"/>
  <c r="J510" i="10"/>
  <c r="K510" i="10"/>
  <c r="J518" i="10"/>
  <c r="J516" i="10"/>
  <c r="K516" i="10"/>
  <c r="J505" i="10"/>
  <c r="K505" i="10" s="1"/>
  <c r="J509" i="10"/>
  <c r="K509" i="10"/>
  <c r="J482" i="10"/>
  <c r="K482" i="10" s="1"/>
  <c r="I475" i="10"/>
  <c r="I486" i="10"/>
  <c r="J501" i="10"/>
  <c r="K501" i="10" s="1"/>
  <c r="J503" i="10"/>
  <c r="K503" i="10"/>
  <c r="J502" i="10"/>
  <c r="K502" i="10" s="1"/>
  <c r="J504" i="10"/>
  <c r="K504" i="10"/>
  <c r="J440" i="10"/>
  <c r="J464" i="10"/>
  <c r="K464" i="10"/>
  <c r="J468" i="10"/>
  <c r="K468" i="10" s="1"/>
  <c r="J470" i="10"/>
  <c r="K470" i="10"/>
  <c r="J472" i="10"/>
  <c r="K472" i="10" s="1"/>
  <c r="J407" i="10"/>
  <c r="K407" i="10"/>
  <c r="K409" i="10" s="1"/>
  <c r="C413" i="10" s="1"/>
  <c r="J408" i="10"/>
  <c r="K408" i="10" s="1"/>
  <c r="H364" i="10"/>
  <c r="J369" i="10"/>
  <c r="K369" i="10"/>
  <c r="J352" i="10"/>
  <c r="K352" i="10"/>
  <c r="J354" i="10"/>
  <c r="K354" i="10"/>
  <c r="K356" i="10"/>
  <c r="J358" i="10"/>
  <c r="K358" i="10"/>
  <c r="J362" i="10"/>
  <c r="K362" i="10" s="1"/>
  <c r="J332" i="10"/>
  <c r="K332" i="10"/>
  <c r="J315" i="10"/>
  <c r="K315" i="10" s="1"/>
  <c r="J317" i="10"/>
  <c r="K317" i="10"/>
  <c r="J319" i="10"/>
  <c r="K319" i="10" s="1"/>
  <c r="J321" i="10"/>
  <c r="K321" i="10"/>
  <c r="J323" i="10"/>
  <c r="K323" i="10" s="1"/>
  <c r="J325" i="10"/>
  <c r="K325" i="10"/>
  <c r="K255" i="10"/>
  <c r="K261" i="10" s="1"/>
  <c r="C265" i="10" s="1"/>
  <c r="J149" i="10"/>
  <c r="K149" i="10"/>
  <c r="J125" i="10"/>
  <c r="K125" i="10" s="1"/>
  <c r="L153" i="10" s="1"/>
  <c r="J168" i="10"/>
  <c r="K168" i="10"/>
  <c r="J170" i="10"/>
  <c r="K170" i="10"/>
  <c r="J172" i="10"/>
  <c r="K172" i="10"/>
  <c r="J174" i="10"/>
  <c r="K174" i="10"/>
  <c r="J176" i="10"/>
  <c r="K176" i="10"/>
  <c r="J61" i="10"/>
  <c r="K61" i="10"/>
  <c r="J63" i="10"/>
  <c r="K63" i="10"/>
  <c r="J65" i="10"/>
  <c r="K65" i="10"/>
  <c r="H80" i="10"/>
  <c r="J110" i="10"/>
  <c r="K110" i="10" s="1"/>
  <c r="J70" i="10"/>
  <c r="J73" i="10"/>
  <c r="K73" i="10"/>
  <c r="J26" i="18"/>
  <c r="J2181" i="10"/>
  <c r="K2181" i="10"/>
  <c r="J2142" i="10"/>
  <c r="K2142" i="10"/>
  <c r="J2109" i="10"/>
  <c r="K2109" i="10"/>
  <c r="J2182" i="10"/>
  <c r="J2144" i="10"/>
  <c r="K2144" i="10"/>
  <c r="J2110" i="10"/>
  <c r="H2111" i="10"/>
  <c r="H2115" i="10"/>
  <c r="H10" i="11"/>
  <c r="K8" i="8"/>
  <c r="J8" i="8"/>
  <c r="L8" i="8" s="1"/>
  <c r="M8" i="8" s="1"/>
  <c r="N8" i="8" s="1"/>
  <c r="H45" i="5"/>
  <c r="C9" i="2" s="1"/>
  <c r="E9" i="2" s="1"/>
  <c r="I36" i="13"/>
  <c r="D20" i="4"/>
  <c r="F20" i="4" s="1"/>
  <c r="J35" i="8"/>
  <c r="K35" i="8"/>
  <c r="L35" i="8" s="1"/>
  <c r="M35" i="8" s="1"/>
  <c r="N35" i="8" s="1"/>
  <c r="H27" i="18"/>
  <c r="C27" i="2" s="1"/>
  <c r="E27" i="2" s="1"/>
  <c r="C27" i="3"/>
  <c r="E27" i="3"/>
  <c r="G28" i="15"/>
  <c r="C22" i="2" s="1"/>
  <c r="E22" i="2" s="1"/>
  <c r="C22" i="3"/>
  <c r="E22" i="3"/>
  <c r="J14" i="8"/>
  <c r="K14" i="8"/>
  <c r="C10" i="3"/>
  <c r="H20" i="6"/>
  <c r="C10" i="2" s="1"/>
  <c r="E10" i="2"/>
  <c r="D26" i="3"/>
  <c r="F26" i="3"/>
  <c r="E26" i="3"/>
  <c r="J57" i="10"/>
  <c r="K57" i="10" s="1"/>
  <c r="J59" i="10"/>
  <c r="K59" i="10"/>
  <c r="D9" i="4"/>
  <c r="F9" i="4" s="1"/>
  <c r="I151" i="10"/>
  <c r="K1351" i="10"/>
  <c r="K199" i="10"/>
  <c r="L227" i="10" s="1"/>
  <c r="BH13" i="22" s="1"/>
  <c r="K2070" i="10"/>
  <c r="K1235" i="10"/>
  <c r="L1263" i="10"/>
  <c r="BH41" i="22"/>
  <c r="K1167" i="10"/>
  <c r="I817" i="10"/>
  <c r="K70" i="10"/>
  <c r="L1113" i="10"/>
  <c r="BG37" i="22"/>
  <c r="J5" i="11"/>
  <c r="I11" i="12"/>
  <c r="J11" i="12"/>
  <c r="K11" i="12"/>
  <c r="J23" i="8"/>
  <c r="L23" i="8" s="1"/>
  <c r="M23" i="8"/>
  <c r="N23" i="8"/>
  <c r="J36" i="8"/>
  <c r="G28" i="4"/>
  <c r="H28" i="4" s="1"/>
  <c r="I15" i="13"/>
  <c r="J15" i="13" s="1"/>
  <c r="K15" i="13" s="1"/>
  <c r="I1041" i="10"/>
  <c r="H1152" i="10"/>
  <c r="J576" i="10"/>
  <c r="K576" i="10"/>
  <c r="I586" i="10"/>
  <c r="J581" i="10"/>
  <c r="K581" i="10" s="1"/>
  <c r="I1252" i="10"/>
  <c r="J1463" i="10"/>
  <c r="J1981" i="10"/>
  <c r="K1981" i="10" s="1"/>
  <c r="H668" i="10"/>
  <c r="H672" i="10"/>
  <c r="I631" i="10"/>
  <c r="I635" i="10" s="1"/>
  <c r="J625" i="10"/>
  <c r="I372" i="10"/>
  <c r="I376" i="10"/>
  <c r="J368" i="10"/>
  <c r="J331" i="10"/>
  <c r="K331" i="10"/>
  <c r="H335" i="10"/>
  <c r="H339" i="10"/>
  <c r="K1920" i="10"/>
  <c r="I560" i="10"/>
  <c r="K960" i="10"/>
  <c r="K964" i="10" s="1"/>
  <c r="J1587" i="10"/>
  <c r="K1587" i="10"/>
  <c r="I1593" i="10"/>
  <c r="I1597" i="10"/>
  <c r="J1478" i="10"/>
  <c r="H1482" i="10"/>
  <c r="I1408" i="10"/>
  <c r="I1412" i="10"/>
  <c r="J1402" i="10"/>
  <c r="K1402" i="10"/>
  <c r="J1278" i="10"/>
  <c r="K1278" i="10"/>
  <c r="J1204" i="10"/>
  <c r="K1204" i="10"/>
  <c r="J1795" i="10"/>
  <c r="I856" i="10"/>
  <c r="K1639" i="10"/>
  <c r="I1659" i="10"/>
  <c r="I1670" i="10" s="1"/>
  <c r="J1647" i="10"/>
  <c r="K1647" i="10" s="1"/>
  <c r="J2091" i="10"/>
  <c r="K1627" i="10"/>
  <c r="K1195" i="10"/>
  <c r="L1224" i="10"/>
  <c r="BG40" i="22"/>
  <c r="I2074" i="10"/>
  <c r="I2075" i="10" s="1"/>
  <c r="J2068" i="10"/>
  <c r="K2068" i="10"/>
  <c r="I557" i="10"/>
  <c r="I558" i="10"/>
  <c r="J551" i="10"/>
  <c r="BH11" i="22"/>
  <c r="I190" i="10"/>
  <c r="K1846" i="10"/>
  <c r="J76" i="10"/>
  <c r="I1511" i="10"/>
  <c r="K662" i="10"/>
  <c r="H1815" i="10"/>
  <c r="H1819" i="10"/>
  <c r="J1809" i="10"/>
  <c r="J1698" i="10"/>
  <c r="K1698" i="10"/>
  <c r="I1704" i="10"/>
  <c r="I1708" i="10" s="1"/>
  <c r="H1260" i="10"/>
  <c r="J1256" i="10"/>
  <c r="K1256" i="10"/>
  <c r="L1261" i="10"/>
  <c r="BG41" i="22" s="1"/>
  <c r="J1071" i="10"/>
  <c r="K1071" i="10"/>
  <c r="I520" i="10"/>
  <c r="J514" i="10"/>
  <c r="H483" i="10"/>
  <c r="H487" i="10"/>
  <c r="J477" i="10"/>
  <c r="H298" i="10"/>
  <c r="H302" i="10"/>
  <c r="J292" i="10"/>
  <c r="J2157" i="10"/>
  <c r="I2177" i="10"/>
  <c r="J2052" i="10"/>
  <c r="K2052" i="10" s="1"/>
  <c r="I2066" i="10"/>
  <c r="I2077" i="10"/>
  <c r="J1608" i="10"/>
  <c r="K1608" i="10" s="1"/>
  <c r="J344" i="10"/>
  <c r="I364" i="10"/>
  <c r="I253" i="10"/>
  <c r="I264" i="10" s="1"/>
  <c r="J239" i="10"/>
  <c r="K239" i="10" s="1"/>
  <c r="J196" i="10"/>
  <c r="I1141" i="10"/>
  <c r="I1152" i="10" s="1"/>
  <c r="J1130" i="10"/>
  <c r="K1130" i="10"/>
  <c r="J1832" i="10"/>
  <c r="K1832" i="10" s="1"/>
  <c r="H1844" i="10"/>
  <c r="J1959" i="10"/>
  <c r="K1959" i="10"/>
  <c r="H1704" i="10"/>
  <c r="J1700" i="10"/>
  <c r="K1700" i="10"/>
  <c r="K1269" i="10"/>
  <c r="H1038" i="10"/>
  <c r="H1042" i="10"/>
  <c r="J1032" i="10"/>
  <c r="J812" i="10"/>
  <c r="H816" i="10"/>
  <c r="H820" i="10"/>
  <c r="J936" i="10"/>
  <c r="I956" i="10"/>
  <c r="J307" i="10"/>
  <c r="K307" i="10"/>
  <c r="L336" i="10" s="1"/>
  <c r="I327" i="10"/>
  <c r="I336" i="10"/>
  <c r="K1420" i="10"/>
  <c r="H1363" i="10"/>
  <c r="H1372" i="10" s="1"/>
  <c r="J1198" i="10"/>
  <c r="J532" i="10"/>
  <c r="K532" i="10"/>
  <c r="L560" i="10"/>
  <c r="BH22" i="22" s="1"/>
  <c r="J458" i="10"/>
  <c r="H179" i="10"/>
  <c r="H190" i="10"/>
  <c r="J162" i="10"/>
  <c r="I2222" i="10"/>
  <c r="I2226" i="10"/>
  <c r="J2216" i="10"/>
  <c r="K2216" i="10" s="1"/>
  <c r="J2194" i="10"/>
  <c r="I2214" i="10"/>
  <c r="I512" i="10"/>
  <c r="J500" i="10"/>
  <c r="K500" i="10" s="1"/>
  <c r="J507" i="10"/>
  <c r="K507" i="10"/>
  <c r="H1593" i="10"/>
  <c r="I1556" i="10"/>
  <c r="I1560" i="10"/>
  <c r="H1334" i="10"/>
  <c r="I1112" i="10"/>
  <c r="I1038" i="10"/>
  <c r="I1039" i="10" s="1"/>
  <c r="I1042" i="10"/>
  <c r="H446" i="10"/>
  <c r="H450" i="10" s="1"/>
  <c r="I438" i="10"/>
  <c r="J1034" i="10"/>
  <c r="K1034" i="10"/>
  <c r="K1254" i="10"/>
  <c r="K1260" i="10" s="1"/>
  <c r="C1264" i="10" s="1"/>
  <c r="C1265" i="10" s="1"/>
  <c r="J1550" i="10"/>
  <c r="J1556" i="10"/>
  <c r="J1182" i="10"/>
  <c r="K1182" i="10" s="1"/>
  <c r="J141" i="10"/>
  <c r="K141" i="10" s="1"/>
  <c r="I993" i="10"/>
  <c r="K1494" i="10"/>
  <c r="L1522" i="10"/>
  <c r="BH48" i="22" s="1"/>
  <c r="J1481" i="10"/>
  <c r="K1481" i="10" s="1"/>
  <c r="K1482" i="10" s="1"/>
  <c r="C1486" i="10" s="1"/>
  <c r="H1186" i="10"/>
  <c r="H890" i="10"/>
  <c r="H894" i="10"/>
  <c r="J851" i="10"/>
  <c r="H853" i="10"/>
  <c r="J814" i="10"/>
  <c r="J1201" i="10"/>
  <c r="J1716" i="10"/>
  <c r="K1716" i="10"/>
  <c r="H771" i="10"/>
  <c r="H782" i="10" s="1"/>
  <c r="H1963" i="10"/>
  <c r="H1964" i="10" s="1"/>
  <c r="H1967" i="10"/>
  <c r="J1957" i="10"/>
  <c r="H779" i="10"/>
  <c r="H783" i="10"/>
  <c r="J775" i="10"/>
  <c r="J701" i="10"/>
  <c r="K701" i="10"/>
  <c r="J2046" i="10"/>
  <c r="K2046" i="10" s="1"/>
  <c r="L2075" i="10" s="1"/>
  <c r="BG63" i="22" s="1"/>
  <c r="H2066" i="10"/>
  <c r="J1793" i="10"/>
  <c r="K1793" i="10"/>
  <c r="H1807" i="10"/>
  <c r="H1816" i="10" s="1"/>
  <c r="H1818" i="10"/>
  <c r="H1770" i="10"/>
  <c r="J1750" i="10"/>
  <c r="K1750" i="10"/>
  <c r="L1779" i="10"/>
  <c r="BG55" i="22" s="1"/>
  <c r="H1659" i="10"/>
  <c r="J1645" i="10"/>
  <c r="K1645" i="10"/>
  <c r="H1030" i="10"/>
  <c r="H216" i="10"/>
  <c r="I882" i="10"/>
  <c r="J144" i="10"/>
  <c r="K144" i="10"/>
  <c r="K150" i="10" s="1"/>
  <c r="C154" i="10" s="1"/>
  <c r="H1622" i="10"/>
  <c r="H1631" i="10"/>
  <c r="H1585" i="10"/>
  <c r="H1955" i="10"/>
  <c r="H1966" i="10" s="1"/>
  <c r="I2000" i="10"/>
  <c r="H1889" i="10"/>
  <c r="I1778" i="10"/>
  <c r="I1782" i="10"/>
  <c r="J1444" i="10"/>
  <c r="I853" i="10"/>
  <c r="J1737" i="10"/>
  <c r="J1741" i="10"/>
  <c r="H1741" i="10"/>
  <c r="H1742" i="10" s="1"/>
  <c r="H1519" i="10"/>
  <c r="H1523" i="10"/>
  <c r="J1515" i="10"/>
  <c r="K1515" i="10" s="1"/>
  <c r="J1404" i="10"/>
  <c r="K1404" i="10"/>
  <c r="H1408" i="10"/>
  <c r="H1412" i="10" s="1"/>
  <c r="H1778" i="10"/>
  <c r="H1782" i="10"/>
  <c r="H1630" i="10"/>
  <c r="H1634" i="10"/>
  <c r="J1365" i="10"/>
  <c r="K1365" i="10"/>
  <c r="H1297" i="10"/>
  <c r="I1149" i="10"/>
  <c r="I1153" i="10"/>
  <c r="I1001" i="10"/>
  <c r="I1005" i="10" s="1"/>
  <c r="J962" i="10"/>
  <c r="H594" i="10"/>
  <c r="H598" i="10"/>
  <c r="H520" i="10"/>
  <c r="H524" i="10"/>
  <c r="I298" i="10"/>
  <c r="I302" i="10"/>
  <c r="J260" i="10"/>
  <c r="K260" i="10"/>
  <c r="I187" i="10"/>
  <c r="I113" i="10"/>
  <c r="I117" i="10" s="1"/>
  <c r="I68" i="10"/>
  <c r="I79" i="10" s="1"/>
  <c r="J2102" i="10"/>
  <c r="K2102" i="10" s="1"/>
  <c r="H2029" i="10"/>
  <c r="J1806" i="10"/>
  <c r="K1806" i="10"/>
  <c r="J1756" i="10"/>
  <c r="K1756" i="10"/>
  <c r="J1713" i="10"/>
  <c r="K1713" i="10" s="1"/>
  <c r="J1658" i="10"/>
  <c r="K1658" i="10" s="1"/>
  <c r="J1565" i="10"/>
  <c r="J1016" i="10"/>
  <c r="K1016" i="10"/>
  <c r="J918" i="10"/>
  <c r="K918" i="10"/>
  <c r="J529" i="10"/>
  <c r="I2111" i="10"/>
  <c r="I2115" i="10" s="1"/>
  <c r="I1815" i="10"/>
  <c r="I1819" i="10"/>
  <c r="I1630" i="10"/>
  <c r="I1371" i="10"/>
  <c r="I1375" i="10"/>
  <c r="I1297" i="10"/>
  <c r="H1112" i="10"/>
  <c r="H1116" i="10"/>
  <c r="H1001" i="10"/>
  <c r="I964" i="10"/>
  <c r="I446" i="10"/>
  <c r="I450" i="10"/>
  <c r="H409" i="10"/>
  <c r="I261" i="10"/>
  <c r="H113" i="10"/>
  <c r="I39" i="10"/>
  <c r="J58" i="10"/>
  <c r="K58" i="10" s="1"/>
  <c r="J64" i="10"/>
  <c r="K64" i="10"/>
  <c r="J94" i="10"/>
  <c r="J96" i="10"/>
  <c r="K96" i="10" s="1"/>
  <c r="J100" i="10"/>
  <c r="K100" i="10"/>
  <c r="J130" i="10"/>
  <c r="K130" i="10" s="1"/>
  <c r="J134" i="10"/>
  <c r="K134" i="10"/>
  <c r="J138" i="10"/>
  <c r="K138" i="10" s="1"/>
  <c r="J204" i="10"/>
  <c r="K204" i="10"/>
  <c r="J208" i="10"/>
  <c r="K208" i="10" s="1"/>
  <c r="J212" i="10"/>
  <c r="K212" i="10"/>
  <c r="J242" i="10"/>
  <c r="K242" i="10" s="1"/>
  <c r="J246" i="10"/>
  <c r="K246" i="10"/>
  <c r="J250" i="10"/>
  <c r="K250" i="10" s="1"/>
  <c r="J280" i="10"/>
  <c r="K280" i="10"/>
  <c r="J286" i="10"/>
  <c r="K286" i="10" s="1"/>
  <c r="J318" i="10"/>
  <c r="K318" i="10"/>
  <c r="J324" i="10"/>
  <c r="J392" i="10"/>
  <c r="K392" i="10"/>
  <c r="J394" i="10"/>
  <c r="K394" i="10" s="1"/>
  <c r="J688" i="10"/>
  <c r="K688" i="10"/>
  <c r="I1067" i="10"/>
  <c r="J1093" i="10"/>
  <c r="J1168" i="10"/>
  <c r="K1168" i="10"/>
  <c r="J1352" i="10"/>
  <c r="K1352" i="10"/>
  <c r="J1359" i="10"/>
  <c r="K1359" i="10"/>
  <c r="J1389" i="10"/>
  <c r="K1389" i="10"/>
  <c r="J1393" i="10"/>
  <c r="K1393" i="10"/>
  <c r="J1431" i="10"/>
  <c r="K1431" i="10"/>
  <c r="J1435" i="10"/>
  <c r="K1435" i="10"/>
  <c r="J1480" i="10"/>
  <c r="K1480" i="10"/>
  <c r="J540" i="10"/>
  <c r="K540" i="10"/>
  <c r="J582" i="10"/>
  <c r="K582" i="10"/>
  <c r="J1360" i="10"/>
  <c r="K1360" i="10"/>
  <c r="J1790" i="10"/>
  <c r="J508" i="10"/>
  <c r="K508" i="10"/>
  <c r="J578" i="10"/>
  <c r="K578" i="10" s="1"/>
  <c r="J1132" i="10"/>
  <c r="K1132" i="10"/>
  <c r="J1356" i="10"/>
  <c r="K1356" i="10" s="1"/>
  <c r="L6" i="7"/>
  <c r="A18" i="21"/>
  <c r="C21" i="21"/>
  <c r="C22" i="21"/>
  <c r="K18" i="18"/>
  <c r="C29" i="18"/>
  <c r="L8" i="5"/>
  <c r="K44" i="5"/>
  <c r="J18" i="18"/>
  <c r="J27" i="18"/>
  <c r="K7" i="6"/>
  <c r="L8" i="6" s="1"/>
  <c r="J25" i="5"/>
  <c r="O23" i="8"/>
  <c r="O8" i="8"/>
  <c r="O32" i="8"/>
  <c r="O26" i="8"/>
  <c r="J11" i="13"/>
  <c r="K11" i="13"/>
  <c r="I17" i="13"/>
  <c r="K26" i="8"/>
  <c r="K20" i="8"/>
  <c r="L20" i="8"/>
  <c r="M20" i="8"/>
  <c r="N20" i="8"/>
  <c r="C17" i="11"/>
  <c r="H17" i="13"/>
  <c r="J17" i="13" s="1"/>
  <c r="K17" i="13" s="1"/>
  <c r="H13" i="12"/>
  <c r="H20" i="12" s="1"/>
  <c r="C19" i="3" s="1"/>
  <c r="I13" i="13"/>
  <c r="H13" i="13"/>
  <c r="K32" i="8"/>
  <c r="L32" i="8"/>
  <c r="M32" i="8" s="1"/>
  <c r="N32" i="8" s="1"/>
  <c r="J26" i="8"/>
  <c r="L26" i="8" s="1"/>
  <c r="M26" i="8" s="1"/>
  <c r="N26" i="8" s="1"/>
  <c r="G20" i="4"/>
  <c r="H20" i="4" s="1"/>
  <c r="I9" i="12"/>
  <c r="I20" i="12" s="1"/>
  <c r="J9" i="12"/>
  <c r="E10" i="3"/>
  <c r="I5" i="13"/>
  <c r="J5" i="13"/>
  <c r="K5" i="13" s="1"/>
  <c r="D36" i="13"/>
  <c r="H5" i="12"/>
  <c r="D30" i="12"/>
  <c r="K5" i="8"/>
  <c r="H9" i="13"/>
  <c r="J9" i="13"/>
  <c r="K9" i="13"/>
  <c r="K94" i="10"/>
  <c r="K851" i="10"/>
  <c r="H1226" i="10"/>
  <c r="K1809" i="10"/>
  <c r="K1478" i="10"/>
  <c r="H2040" i="10"/>
  <c r="H1633" i="10"/>
  <c r="I893" i="10"/>
  <c r="I449" i="10"/>
  <c r="I447" i="10"/>
  <c r="H1745" i="10"/>
  <c r="H1670" i="10"/>
  <c r="K162" i="10"/>
  <c r="L190" i="10"/>
  <c r="BH12" i="22" s="1"/>
  <c r="I338" i="10"/>
  <c r="K196" i="10"/>
  <c r="L225" i="10" s="1"/>
  <c r="BG13" i="22" s="1"/>
  <c r="I373" i="10"/>
  <c r="I375" i="10"/>
  <c r="K477" i="10"/>
  <c r="K483" i="10"/>
  <c r="C487" i="10" s="1"/>
  <c r="K2091" i="10"/>
  <c r="I632" i="10"/>
  <c r="J335" i="10"/>
  <c r="H484" i="10"/>
  <c r="I967" i="10"/>
  <c r="K1032" i="10"/>
  <c r="K514" i="10"/>
  <c r="I1596" i="10"/>
  <c r="I1594" i="10"/>
  <c r="I1668" i="10"/>
  <c r="K1463" i="10"/>
  <c r="H1005" i="10"/>
  <c r="I114" i="10"/>
  <c r="K1737" i="10"/>
  <c r="K1741" i="10"/>
  <c r="C1745" i="10" s="1"/>
  <c r="H227" i="10"/>
  <c r="H225" i="10"/>
  <c r="H857" i="10"/>
  <c r="K2194" i="10"/>
  <c r="L2223" i="10"/>
  <c r="BG67" i="22"/>
  <c r="K812" i="10"/>
  <c r="K344" i="10"/>
  <c r="L373" i="10"/>
  <c r="BG17" i="22"/>
  <c r="K2157" i="10"/>
  <c r="L2186" i="10" s="1"/>
  <c r="BG66" i="22" s="1"/>
  <c r="K1790" i="10"/>
  <c r="L1818" i="10"/>
  <c r="BH56" i="22" s="1"/>
  <c r="K1093" i="10"/>
  <c r="H1301" i="10"/>
  <c r="H1596" i="10"/>
  <c r="K1957" i="10"/>
  <c r="I1004" i="10"/>
  <c r="I1116" i="10"/>
  <c r="I1113" i="10"/>
  <c r="I523" i="10"/>
  <c r="K458" i="10"/>
  <c r="L486" i="10" s="1"/>
  <c r="BH20" i="22" s="1"/>
  <c r="L1448" i="10"/>
  <c r="BH46" i="22"/>
  <c r="K936" i="10"/>
  <c r="L965" i="10"/>
  <c r="BG33" i="22"/>
  <c r="H1264" i="10"/>
  <c r="I1522" i="10"/>
  <c r="K551" i="10"/>
  <c r="J1408" i="10"/>
  <c r="K625" i="10"/>
  <c r="I1263" i="10"/>
  <c r="I595" i="10"/>
  <c r="I597" i="10"/>
  <c r="J5" i="12"/>
  <c r="K5" i="12" s="1"/>
  <c r="L1742" i="10"/>
  <c r="BG54" i="22" s="1"/>
  <c r="H1337" i="10"/>
  <c r="H301" i="10"/>
  <c r="H299" i="10"/>
  <c r="J1053" i="10"/>
  <c r="K1053" i="10"/>
  <c r="H1067" i="10"/>
  <c r="J381" i="10"/>
  <c r="K381" i="10" s="1"/>
  <c r="L410" i="10" s="1"/>
  <c r="H401" i="10"/>
  <c r="H412" i="10"/>
  <c r="J233" i="10"/>
  <c r="H253" i="10"/>
  <c r="H262" i="10" s="1"/>
  <c r="F17" i="8"/>
  <c r="W6" i="22"/>
  <c r="J2123" i="10"/>
  <c r="K2123" i="10"/>
  <c r="L2151" i="10" s="1"/>
  <c r="BH65" i="22" s="1"/>
  <c r="H2140" i="10"/>
  <c r="J1753" i="10"/>
  <c r="K1753" i="10" s="1"/>
  <c r="L1781" i="10" s="1"/>
  <c r="BH55" i="22" s="1"/>
  <c r="I1770" i="10"/>
  <c r="I1781" i="10" s="1"/>
  <c r="J1605" i="10"/>
  <c r="K1605" i="10"/>
  <c r="L1633" i="10"/>
  <c r="BH51" i="22"/>
  <c r="I1622" i="10"/>
  <c r="J834" i="10"/>
  <c r="K834" i="10"/>
  <c r="H845" i="10"/>
  <c r="J944" i="10"/>
  <c r="K944" i="10"/>
  <c r="H956" i="10"/>
  <c r="H967" i="10"/>
  <c r="J572" i="10"/>
  <c r="K572" i="10" s="1"/>
  <c r="H623" i="10"/>
  <c r="I2140" i="10"/>
  <c r="I27" i="18"/>
  <c r="D27" i="2" s="1"/>
  <c r="F27" i="2" s="1"/>
  <c r="D9" i="3"/>
  <c r="F9" i="3" s="1"/>
  <c r="G9" i="3" s="1"/>
  <c r="I45" i="5"/>
  <c r="D9" i="2"/>
  <c r="F9" i="2"/>
  <c r="K5" i="19"/>
  <c r="K34" i="14"/>
  <c r="K6" i="22"/>
  <c r="H1667" i="10"/>
  <c r="J1661" i="10"/>
  <c r="J1513" i="10"/>
  <c r="I1519" i="10"/>
  <c r="I1523" i="10" s="1"/>
  <c r="J1441" i="10"/>
  <c r="K1441" i="10"/>
  <c r="I1445" i="10"/>
  <c r="I1446" i="10" s="1"/>
  <c r="I1449" i="10"/>
  <c r="J1332" i="10"/>
  <c r="I1334" i="10"/>
  <c r="I1338" i="10"/>
  <c r="J1069" i="10"/>
  <c r="K1069" i="10" s="1"/>
  <c r="H1075" i="10"/>
  <c r="H1079" i="10"/>
  <c r="I779" i="10"/>
  <c r="J773" i="10"/>
  <c r="H631" i="10"/>
  <c r="H635" i="10"/>
  <c r="J627" i="10"/>
  <c r="K627" i="10"/>
  <c r="J862" i="10"/>
  <c r="K862" i="10"/>
  <c r="L891" i="10" s="1"/>
  <c r="H882" i="10"/>
  <c r="J424" i="10"/>
  <c r="K424" i="10"/>
  <c r="H438" i="10"/>
  <c r="J326" i="10"/>
  <c r="K326" i="10"/>
  <c r="H327" i="10"/>
  <c r="I1002" i="10"/>
  <c r="J44" i="5"/>
  <c r="J45" i="5" s="1"/>
  <c r="I668" i="10"/>
  <c r="H1104" i="10"/>
  <c r="I1474" i="10"/>
  <c r="C21" i="3"/>
  <c r="E21" i="3"/>
  <c r="J1975" i="10"/>
  <c r="K1975" i="10" s="1"/>
  <c r="L2003" i="10" s="1"/>
  <c r="BH61" i="22" s="1"/>
  <c r="H150" i="10"/>
  <c r="H154" i="10" s="1"/>
  <c r="I1733" i="10"/>
  <c r="J1676" i="10"/>
  <c r="K1676" i="10"/>
  <c r="L1705" i="10" s="1"/>
  <c r="BG53" i="22" s="1"/>
  <c r="I1696" i="10"/>
  <c r="I1707" i="10"/>
  <c r="H1918" i="10"/>
  <c r="J1901" i="10"/>
  <c r="K1901" i="10" s="1"/>
  <c r="L1929" i="10" s="1"/>
  <c r="BH59" i="22" s="1"/>
  <c r="H2177" i="10"/>
  <c r="H2188" i="10"/>
  <c r="J150" i="10"/>
  <c r="I1337" i="10"/>
  <c r="I1150" i="10"/>
  <c r="J474" i="10"/>
  <c r="K474" i="10"/>
  <c r="I1881" i="10"/>
  <c r="H1779" i="10"/>
  <c r="H705" i="10"/>
  <c r="H709" i="10"/>
  <c r="G9" i="2"/>
  <c r="J1701" i="10"/>
  <c r="J1704" i="10" s="1"/>
  <c r="J58" i="9"/>
  <c r="C13" i="4"/>
  <c r="E13" i="4"/>
  <c r="I26" i="15"/>
  <c r="I16" i="15"/>
  <c r="J16" i="15"/>
  <c r="J2099" i="10"/>
  <c r="K26" i="18"/>
  <c r="C31" i="18"/>
  <c r="C33" i="18" s="1"/>
  <c r="H7" i="13"/>
  <c r="I7" i="13"/>
  <c r="J17" i="12"/>
  <c r="K17" i="12"/>
  <c r="I9" i="11"/>
  <c r="J1719" i="10"/>
  <c r="K1408" i="10"/>
  <c r="C1412" i="10"/>
  <c r="K335" i="10"/>
  <c r="C339" i="10" s="1"/>
  <c r="G27" i="3"/>
  <c r="H27" i="3"/>
  <c r="J261" i="10"/>
  <c r="J1989" i="10"/>
  <c r="K1989" i="10"/>
  <c r="O20" i="8"/>
  <c r="O14" i="8"/>
  <c r="J26" i="12"/>
  <c r="K26" i="12"/>
  <c r="L44" i="8"/>
  <c r="M44" i="8" s="1"/>
  <c r="J1888" i="10"/>
  <c r="K1888" i="10"/>
  <c r="J1110" i="10"/>
  <c r="I1075" i="10"/>
  <c r="J925" i="10"/>
  <c r="K925" i="10"/>
  <c r="J776" i="10"/>
  <c r="K776" i="10" s="1"/>
  <c r="J405" i="10"/>
  <c r="H372" i="10"/>
  <c r="H376" i="10"/>
  <c r="J296" i="10"/>
  <c r="J111" i="10"/>
  <c r="K111" i="10"/>
  <c r="J1904" i="10"/>
  <c r="K1904" i="10" s="1"/>
  <c r="J714" i="10"/>
  <c r="K714" i="10"/>
  <c r="L743" i="10"/>
  <c r="BG27" i="22" s="1"/>
  <c r="J313" i="10"/>
  <c r="K313" i="10"/>
  <c r="J67" i="10"/>
  <c r="K67" i="10" s="1"/>
  <c r="J236" i="10"/>
  <c r="K236" i="10"/>
  <c r="L264" i="10"/>
  <c r="BH14" i="22" s="1"/>
  <c r="J88" i="10"/>
  <c r="K88" i="10"/>
  <c r="L116" i="10"/>
  <c r="BH10" i="22" s="1"/>
  <c r="J19" i="7"/>
  <c r="K19" i="7"/>
  <c r="J18" i="7"/>
  <c r="K18" i="7" s="1"/>
  <c r="J583" i="10"/>
  <c r="K583" i="10"/>
  <c r="J611" i="10"/>
  <c r="K611" i="10" s="1"/>
  <c r="J613" i="10"/>
  <c r="K613" i="10"/>
  <c r="J615" i="10"/>
  <c r="J988" i="10"/>
  <c r="K988" i="10"/>
  <c r="J990" i="10"/>
  <c r="K990" i="10" s="1"/>
  <c r="J1020" i="10"/>
  <c r="K1020" i="10"/>
  <c r="J1099" i="10"/>
  <c r="K1099" i="10" s="1"/>
  <c r="J1139" i="10"/>
  <c r="K1139" i="10"/>
  <c r="J1280" i="10"/>
  <c r="K1280" i="10" s="1"/>
  <c r="J1282" i="10"/>
  <c r="K1282" i="10"/>
  <c r="J1284" i="10"/>
  <c r="K1284" i="10" s="1"/>
  <c r="J1286" i="10"/>
  <c r="K1286" i="10"/>
  <c r="J1429" i="10"/>
  <c r="K1429" i="10" s="1"/>
  <c r="J1504" i="10"/>
  <c r="K1504" i="10"/>
  <c r="J1574" i="10"/>
  <c r="K1574" i="10" s="1"/>
  <c r="J1687" i="10"/>
  <c r="K1687" i="10"/>
  <c r="J1689" i="10"/>
  <c r="K1689" i="10" s="1"/>
  <c r="J1721" i="10"/>
  <c r="K1721" i="10"/>
  <c r="J1723" i="10"/>
  <c r="K1723" i="10" s="1"/>
  <c r="J1728" i="10"/>
  <c r="K1728" i="10"/>
  <c r="J1758" i="10"/>
  <c r="K1758" i="10" s="1"/>
  <c r="J1799" i="10"/>
  <c r="K1799" i="10"/>
  <c r="J1801" i="10"/>
  <c r="K1801" i="10" s="1"/>
  <c r="J1805" i="10"/>
  <c r="K1805" i="10"/>
  <c r="J1835" i="10"/>
  <c r="K1835" i="10" s="1"/>
  <c r="J1837" i="10"/>
  <c r="K1837" i="10"/>
  <c r="J1878" i="10"/>
  <c r="K1878" i="10" s="1"/>
  <c r="J1906" i="10"/>
  <c r="K1906" i="10"/>
  <c r="J1908" i="10"/>
  <c r="K1908" i="10" s="1"/>
  <c r="J1951" i="10"/>
  <c r="K1951" i="10"/>
  <c r="J2017" i="10"/>
  <c r="K2017" i="10" s="1"/>
  <c r="J2019" i="10"/>
  <c r="K2019" i="10"/>
  <c r="J2021" i="10"/>
  <c r="K2021" i="10" s="1"/>
  <c r="J2023" i="10"/>
  <c r="K2023" i="10"/>
  <c r="J2058" i="10"/>
  <c r="K2058" i="10" s="1"/>
  <c r="K2066" i="10" s="1"/>
  <c r="J2060" i="10"/>
  <c r="K2060" i="10"/>
  <c r="J2101" i="10"/>
  <c r="K2101" i="10" s="1"/>
  <c r="J2133" i="10"/>
  <c r="K2133" i="10"/>
  <c r="J2135" i="10"/>
  <c r="K2135" i="10" s="1"/>
  <c r="O5" i="8"/>
  <c r="J24" i="12"/>
  <c r="K24" i="12"/>
  <c r="J1592" i="10"/>
  <c r="K1592" i="10"/>
  <c r="J1184" i="10"/>
  <c r="H1149" i="10"/>
  <c r="J630" i="10"/>
  <c r="K630" i="10"/>
  <c r="J628" i="10"/>
  <c r="K628" i="10"/>
  <c r="J218" i="10"/>
  <c r="J1824" i="10"/>
  <c r="K1824" i="10"/>
  <c r="L1853" i="10"/>
  <c r="BG57" i="22" s="1"/>
  <c r="J178" i="10"/>
  <c r="K178" i="10"/>
  <c r="J1454" i="10"/>
  <c r="J1362" i="10"/>
  <c r="K1362" i="10" s="1"/>
  <c r="L39" i="8"/>
  <c r="M39" i="8"/>
  <c r="J278" i="10"/>
  <c r="K278" i="10" s="1"/>
  <c r="J953" i="10"/>
  <c r="K953" i="10"/>
  <c r="J981" i="10"/>
  <c r="K981" i="10" s="1"/>
  <c r="J1100" i="10"/>
  <c r="K1100" i="10"/>
  <c r="J1462" i="10"/>
  <c r="K1462" i="10" s="1"/>
  <c r="J1464" i="10"/>
  <c r="K1464" i="10"/>
  <c r="J1545" i="10"/>
  <c r="K1545" i="10" s="1"/>
  <c r="J1575" i="10"/>
  <c r="K1575" i="10"/>
  <c r="J1986" i="10"/>
  <c r="K1986" i="10" s="1"/>
  <c r="K1992" i="10" s="1"/>
  <c r="J2096" i="10"/>
  <c r="K2096" i="10"/>
  <c r="J1664" i="10"/>
  <c r="K1664" i="10" s="1"/>
  <c r="J1517" i="10"/>
  <c r="K1517" i="10"/>
  <c r="J1036" i="10"/>
  <c r="J1065" i="10"/>
  <c r="K1065" i="10"/>
  <c r="H1178" i="10"/>
  <c r="H1189" i="10"/>
  <c r="J1391" i="10"/>
  <c r="K1391" i="10"/>
  <c r="J1397" i="10"/>
  <c r="K1397" i="10"/>
  <c r="I1437" i="10"/>
  <c r="J1427" i="10"/>
  <c r="K1427" i="10"/>
  <c r="J1468" i="10"/>
  <c r="K1468" i="10" s="1"/>
  <c r="I1548" i="10"/>
  <c r="I1557" i="10" s="1"/>
  <c r="I1559" i="10"/>
  <c r="J1542" i="10"/>
  <c r="K1542" i="10" s="1"/>
  <c r="J1581" i="10"/>
  <c r="K1581" i="10"/>
  <c r="J1613" i="10"/>
  <c r="K1613" i="10" s="1"/>
  <c r="J1617" i="10"/>
  <c r="K1617" i="10"/>
  <c r="J1694" i="10"/>
  <c r="K1694" i="10" s="1"/>
  <c r="J1727" i="10"/>
  <c r="K1727" i="10"/>
  <c r="J1761" i="10"/>
  <c r="K1761" i="10" s="1"/>
  <c r="J1763" i="10"/>
  <c r="K1763" i="10"/>
  <c r="J1950" i="10"/>
  <c r="K1950" i="10" s="1"/>
  <c r="J1987" i="10"/>
  <c r="K1987" i="10"/>
  <c r="J2020" i="10"/>
  <c r="K2020" i="10" s="1"/>
  <c r="J2210" i="10"/>
  <c r="K2210" i="10"/>
  <c r="J2212" i="10"/>
  <c r="K2212" i="10" s="1"/>
  <c r="I191" i="10"/>
  <c r="I188" i="10"/>
  <c r="K1198" i="10"/>
  <c r="J13" i="12"/>
  <c r="K13" i="12" s="1"/>
  <c r="E19" i="3"/>
  <c r="I2225" i="10"/>
  <c r="I2223" i="10"/>
  <c r="I1448" i="10"/>
  <c r="H375" i="10"/>
  <c r="H373" i="10"/>
  <c r="J1630" i="10"/>
  <c r="H1252" i="10"/>
  <c r="J1245" i="10"/>
  <c r="K1245" i="10"/>
  <c r="J1277" i="10"/>
  <c r="H1289" i="10"/>
  <c r="J1471" i="10"/>
  <c r="K1471" i="10"/>
  <c r="H1474" i="10"/>
  <c r="H1485" i="10"/>
  <c r="K1240" i="10"/>
  <c r="I1400" i="10"/>
  <c r="I1409" i="10" s="1"/>
  <c r="H1511" i="10"/>
  <c r="J1425" i="10"/>
  <c r="K1425" i="10" s="1"/>
  <c r="L14" i="8"/>
  <c r="M14" i="8"/>
  <c r="N14" i="8"/>
  <c r="K1772" i="10"/>
  <c r="K1778" i="10"/>
  <c r="C1782" i="10"/>
  <c r="J1778" i="10"/>
  <c r="J483" i="10"/>
  <c r="I561" i="10"/>
  <c r="D18" i="3"/>
  <c r="F18" i="3"/>
  <c r="K1885" i="10"/>
  <c r="G26" i="3"/>
  <c r="H26" i="3"/>
  <c r="L42" i="8"/>
  <c r="K45" i="8"/>
  <c r="D12" i="4"/>
  <c r="F12" i="4"/>
  <c r="G12" i="11"/>
  <c r="H12" i="11"/>
  <c r="H17" i="11"/>
  <c r="H18" i="11" s="1"/>
  <c r="D18" i="4"/>
  <c r="F18" i="4" s="1"/>
  <c r="H742" i="10"/>
  <c r="J738" i="10"/>
  <c r="K738" i="10"/>
  <c r="I705" i="10"/>
  <c r="J702" i="10"/>
  <c r="K5" i="6"/>
  <c r="K12" i="6" s="1"/>
  <c r="J12" i="6"/>
  <c r="N1" i="9"/>
  <c r="J1" i="9"/>
  <c r="I21" i="13"/>
  <c r="J21" i="13"/>
  <c r="K21" i="13" s="1"/>
  <c r="J15" i="12"/>
  <c r="K15" i="12"/>
  <c r="BX6" i="22"/>
  <c r="K36" i="9"/>
  <c r="D13" i="3" s="1"/>
  <c r="L54" i="9"/>
  <c r="M54" i="9"/>
  <c r="L44" i="9"/>
  <c r="M44" i="9"/>
  <c r="L34" i="9"/>
  <c r="M34" i="9"/>
  <c r="L14" i="9"/>
  <c r="L36" i="9" s="1"/>
  <c r="M14" i="9"/>
  <c r="J36" i="9"/>
  <c r="K27" i="20"/>
  <c r="C34" i="3"/>
  <c r="C34" i="2"/>
  <c r="J26" i="7"/>
  <c r="I31" i="7"/>
  <c r="D11" i="4"/>
  <c r="F11" i="4"/>
  <c r="G11" i="4" s="1"/>
  <c r="H11" i="4" s="1"/>
  <c r="I22" i="7"/>
  <c r="J9" i="7"/>
  <c r="K9" i="7" s="1"/>
  <c r="H22" i="7"/>
  <c r="I19" i="6"/>
  <c r="J17" i="6"/>
  <c r="J1851" i="10"/>
  <c r="K1851" i="10" s="1"/>
  <c r="H1556" i="10"/>
  <c r="K25" i="13"/>
  <c r="I2185" i="10"/>
  <c r="I2189" i="10"/>
  <c r="J2184" i="10"/>
  <c r="J2147" i="10"/>
  <c r="J1998" i="10"/>
  <c r="J1591" i="10"/>
  <c r="J1258" i="10"/>
  <c r="I1186" i="10"/>
  <c r="I1190" i="10" s="1"/>
  <c r="J924" i="10"/>
  <c r="J704" i="10"/>
  <c r="K704" i="10"/>
  <c r="J37" i="10"/>
  <c r="K37" i="10"/>
  <c r="J905" i="10"/>
  <c r="K905" i="10"/>
  <c r="J807" i="10"/>
  <c r="K807" i="10"/>
  <c r="J720" i="10"/>
  <c r="J91" i="10"/>
  <c r="K91" i="10" s="1"/>
  <c r="J939" i="10"/>
  <c r="J360" i="10"/>
  <c r="K360" i="10"/>
  <c r="J1546" i="10"/>
  <c r="K1546" i="10"/>
  <c r="J1724" i="10"/>
  <c r="J2094" i="10"/>
  <c r="K2094" i="10" s="1"/>
  <c r="J1812" i="10"/>
  <c r="J2009" i="10"/>
  <c r="J1861" i="10"/>
  <c r="K1861" i="10" s="1"/>
  <c r="L1890" i="10" s="1"/>
  <c r="BG58" i="22" s="1"/>
  <c r="J1850" i="10"/>
  <c r="J1145" i="10"/>
  <c r="K1145" i="10"/>
  <c r="I927" i="10"/>
  <c r="I931" i="10"/>
  <c r="I76" i="10"/>
  <c r="I80" i="10" s="1"/>
  <c r="J455" i="10"/>
  <c r="I26" i="17"/>
  <c r="D26" i="4"/>
  <c r="F26" i="4"/>
  <c r="G10" i="11"/>
  <c r="J2089" i="10"/>
  <c r="K2089" i="10"/>
  <c r="J1695" i="10"/>
  <c r="K1695" i="10"/>
  <c r="J1571" i="10"/>
  <c r="K1571" i="10"/>
  <c r="J122" i="10"/>
  <c r="K122" i="10"/>
  <c r="L151" i="10" s="1"/>
  <c r="BG11" i="22" s="1"/>
  <c r="J1531" i="10"/>
  <c r="K1531" i="10"/>
  <c r="L1559" i="10" s="1"/>
  <c r="BH49" i="22" s="1"/>
  <c r="J1124" i="10"/>
  <c r="K1124" i="10"/>
  <c r="L1152" i="10" s="1"/>
  <c r="BH38" i="22" s="1"/>
  <c r="J273" i="10"/>
  <c r="K273" i="10"/>
  <c r="L301" i="10" s="1"/>
  <c r="BH15" i="22" s="1"/>
  <c r="K58" i="9"/>
  <c r="D13" i="4"/>
  <c r="F13" i="4" s="1"/>
  <c r="G13" i="4" s="1"/>
  <c r="H13" i="4" s="1"/>
  <c r="J2221" i="10"/>
  <c r="J60" i="10"/>
  <c r="K60" i="10"/>
  <c r="J428" i="10"/>
  <c r="K428" i="10"/>
  <c r="J538" i="10"/>
  <c r="K538" i="10"/>
  <c r="J1138" i="10"/>
  <c r="K1138" i="10"/>
  <c r="J1176" i="10"/>
  <c r="K1176" i="10"/>
  <c r="J1536" i="10"/>
  <c r="K1536" i="10"/>
  <c r="J1538" i="10"/>
  <c r="K1538" i="10"/>
  <c r="J1540" i="10"/>
  <c r="K1540" i="10"/>
  <c r="J1616" i="10"/>
  <c r="K1616" i="10"/>
  <c r="J1619" i="10"/>
  <c r="K1619" i="10"/>
  <c r="J1685" i="10"/>
  <c r="K1685" i="10"/>
  <c r="J1691" i="10"/>
  <c r="K1691" i="10"/>
  <c r="J1914" i="10"/>
  <c r="J1946" i="10"/>
  <c r="K1946" i="10"/>
  <c r="J1947" i="10"/>
  <c r="K1947" i="10" s="1"/>
  <c r="J1982" i="10"/>
  <c r="K1982" i="10"/>
  <c r="J2061" i="10"/>
  <c r="K2061" i="10" s="1"/>
  <c r="J2064" i="10"/>
  <c r="K2064" i="10"/>
  <c r="J2097" i="10"/>
  <c r="K2097" i="10" s="1"/>
  <c r="J2100" i="10"/>
  <c r="K2100" i="10"/>
  <c r="J2134" i="10"/>
  <c r="J2168" i="10"/>
  <c r="K2168" i="10"/>
  <c r="J2170" i="10"/>
  <c r="K2170" i="10"/>
  <c r="J2172" i="10"/>
  <c r="K2172" i="10"/>
  <c r="J2205" i="10"/>
  <c r="K2205" i="10"/>
  <c r="J444" i="10"/>
  <c r="K444" i="10"/>
  <c r="J1306" i="10"/>
  <c r="K1306" i="10"/>
  <c r="L1335" i="10" s="1"/>
  <c r="BG43" i="22" s="1"/>
  <c r="J1164" i="10"/>
  <c r="K1164" i="10"/>
  <c r="J1121" i="10"/>
  <c r="K1121" i="10"/>
  <c r="L1150" i="10"/>
  <c r="BG38" i="22"/>
  <c r="J1066" i="10"/>
  <c r="K1066" i="10"/>
  <c r="J973" i="10"/>
  <c r="K973" i="10"/>
  <c r="L1002" i="10" s="1"/>
  <c r="BG34" i="22" s="1"/>
  <c r="J159" i="10"/>
  <c r="J976" i="10"/>
  <c r="K976" i="10" s="1"/>
  <c r="J1025" i="10"/>
  <c r="K1025" i="10" s="1"/>
  <c r="J1137" i="10"/>
  <c r="K1137" i="10"/>
  <c r="J1246" i="10"/>
  <c r="K1246" i="10" s="1"/>
  <c r="J1507" i="10"/>
  <c r="K1507" i="10"/>
  <c r="J1611" i="10"/>
  <c r="K1611" i="10" s="1"/>
  <c r="J1804" i="10"/>
  <c r="K1804" i="10"/>
  <c r="J1984" i="10"/>
  <c r="K1984" i="10"/>
  <c r="J1988" i="10"/>
  <c r="K1988" i="10" s="1"/>
  <c r="J2024" i="10"/>
  <c r="K2024" i="10"/>
  <c r="J2055" i="10"/>
  <c r="K2055" i="10" s="1"/>
  <c r="J2063" i="10"/>
  <c r="K2063" i="10" s="1"/>
  <c r="J2209" i="10"/>
  <c r="K2209" i="10"/>
  <c r="J2211" i="10"/>
  <c r="K2211" i="10" s="1"/>
  <c r="I1807" i="10"/>
  <c r="I1289" i="10"/>
  <c r="J1917" i="10"/>
  <c r="K1917" i="10"/>
  <c r="J1602" i="10"/>
  <c r="K1602" i="10" s="1"/>
  <c r="L1631" i="10" s="1"/>
  <c r="BG51" i="22" s="1"/>
  <c r="J1547" i="10"/>
  <c r="K1547" i="10" s="1"/>
  <c r="J1497" i="10"/>
  <c r="K1497" i="10"/>
  <c r="J1251" i="10"/>
  <c r="K1251" i="10" s="1"/>
  <c r="K1252" i="10" s="1"/>
  <c r="J418" i="10"/>
  <c r="J363" i="10"/>
  <c r="K363" i="10"/>
  <c r="J2012" i="10"/>
  <c r="K2012" i="10"/>
  <c r="L2040" i="10"/>
  <c r="BH62" i="22" s="1"/>
  <c r="J680" i="10"/>
  <c r="K680" i="10"/>
  <c r="L708" i="10"/>
  <c r="BH26" i="22" s="1"/>
  <c r="J495" i="10"/>
  <c r="K495" i="10"/>
  <c r="L523" i="10"/>
  <c r="BH21" i="22" s="1"/>
  <c r="J14" i="17"/>
  <c r="K14" i="17"/>
  <c r="J9" i="17"/>
  <c r="K9" i="17" s="1"/>
  <c r="J16" i="16"/>
  <c r="K16" i="16"/>
  <c r="J12" i="16"/>
  <c r="K12" i="16" s="1"/>
  <c r="K18" i="16" s="1"/>
  <c r="J5" i="16"/>
  <c r="H27" i="15"/>
  <c r="D22" i="4"/>
  <c r="F22" i="4" s="1"/>
  <c r="G22" i="4" s="1"/>
  <c r="H22" i="4" s="1"/>
  <c r="J1061" i="10"/>
  <c r="J1098" i="10"/>
  <c r="J1134" i="10"/>
  <c r="K1134" i="10"/>
  <c r="J1136" i="10"/>
  <c r="K1136" i="10" s="1"/>
  <c r="J1172" i="10"/>
  <c r="K1172" i="10"/>
  <c r="J1174" i="10"/>
  <c r="K1174" i="10" s="1"/>
  <c r="J1466" i="10"/>
  <c r="J1470" i="10"/>
  <c r="K1470" i="10" s="1"/>
  <c r="J1502" i="10"/>
  <c r="K1502" i="10"/>
  <c r="J1657" i="10"/>
  <c r="K1657" i="10" s="1"/>
  <c r="J1690" i="10"/>
  <c r="K1690" i="10"/>
  <c r="J2057" i="10"/>
  <c r="K2057" i="10" s="1"/>
  <c r="J2175" i="10"/>
  <c r="K2175" i="10"/>
  <c r="J445" i="10"/>
  <c r="K445" i="10" s="1"/>
  <c r="J443" i="10"/>
  <c r="K443" i="10"/>
  <c r="BG16" i="22"/>
  <c r="I2004" i="10"/>
  <c r="BG18" i="22"/>
  <c r="K629" i="10"/>
  <c r="J631" i="10"/>
  <c r="H413" i="10"/>
  <c r="H410" i="10"/>
  <c r="H1409" i="10"/>
  <c r="L1744" i="10"/>
  <c r="BH54" i="22" s="1"/>
  <c r="K814" i="10"/>
  <c r="K816" i="10"/>
  <c r="C820" i="10" s="1"/>
  <c r="J816" i="10"/>
  <c r="H1190" i="10"/>
  <c r="H1187" i="10"/>
  <c r="I2078" i="10"/>
  <c r="K666" i="10"/>
  <c r="J668" i="10"/>
  <c r="K1019" i="10"/>
  <c r="K1648" i="10"/>
  <c r="K865" i="10"/>
  <c r="L893" i="10"/>
  <c r="BH31" i="22" s="1"/>
  <c r="K575" i="10"/>
  <c r="K586" i="10"/>
  <c r="J586" i="10"/>
  <c r="I2040" i="10"/>
  <c r="K1444" i="10"/>
  <c r="K1445" i="10"/>
  <c r="C1449" i="10" s="1"/>
  <c r="J1445" i="10"/>
  <c r="K322" i="10"/>
  <c r="H1781" i="10"/>
  <c r="H23" i="13"/>
  <c r="H37" i="13" s="1"/>
  <c r="C20" i="3" s="1"/>
  <c r="J13" i="13"/>
  <c r="K13" i="13"/>
  <c r="H117" i="10"/>
  <c r="I1411" i="10"/>
  <c r="K529" i="10"/>
  <c r="H1374" i="10"/>
  <c r="I2186" i="10"/>
  <c r="I2188" i="10"/>
  <c r="H1041" i="10"/>
  <c r="H1039" i="10"/>
  <c r="H1597" i="10"/>
  <c r="H1594" i="10"/>
  <c r="H338" i="10"/>
  <c r="H336" i="10"/>
  <c r="K1550" i="10"/>
  <c r="K1556" i="10"/>
  <c r="C1560" i="10" s="1"/>
  <c r="K9" i="12"/>
  <c r="J20" i="12"/>
  <c r="I1301" i="10"/>
  <c r="K1565" i="10"/>
  <c r="BG31" i="22"/>
  <c r="H1486" i="10"/>
  <c r="H1483" i="10"/>
  <c r="K440" i="10"/>
  <c r="K446" i="10" s="1"/>
  <c r="C450" i="10" s="1"/>
  <c r="K592" i="10"/>
  <c r="C598" i="10"/>
  <c r="J594" i="10"/>
  <c r="K736" i="10"/>
  <c r="K995" i="10"/>
  <c r="K687" i="10"/>
  <c r="K1060" i="10"/>
  <c r="K982" i="10"/>
  <c r="K1217" i="10"/>
  <c r="K754" i="10"/>
  <c r="L782" i="10" s="1"/>
  <c r="BH28" i="22" s="1"/>
  <c r="I43" i="10"/>
  <c r="J964" i="10"/>
  <c r="K962" i="10"/>
  <c r="C968" i="10"/>
  <c r="K668" i="10"/>
  <c r="C672" i="10" s="1"/>
  <c r="L1337" i="10"/>
  <c r="BH43" i="22"/>
  <c r="L1226" i="10"/>
  <c r="BH40" i="22" s="1"/>
  <c r="J696" i="10"/>
  <c r="K696" i="10" s="1"/>
  <c r="H697" i="10"/>
  <c r="K7" i="7"/>
  <c r="J22" i="7"/>
  <c r="J32" i="7" s="1"/>
  <c r="J45" i="8"/>
  <c r="L43" i="8"/>
  <c r="M43" i="8"/>
  <c r="H2185" i="10"/>
  <c r="H2037" i="10"/>
  <c r="J1925" i="10"/>
  <c r="I1926" i="10"/>
  <c r="J6" i="15"/>
  <c r="J23" i="15"/>
  <c r="K5" i="16"/>
  <c r="M23" i="9"/>
  <c r="M36" i="9"/>
  <c r="J69" i="22"/>
  <c r="M42" i="8"/>
  <c r="I483" i="10"/>
  <c r="M38" i="9"/>
  <c r="M58" i="9"/>
  <c r="C63" i="9" s="1"/>
  <c r="L58" i="9"/>
  <c r="I30" i="12"/>
  <c r="D19" i="4"/>
  <c r="F19" i="4"/>
  <c r="J22" i="12"/>
  <c r="H26" i="17"/>
  <c r="J20" i="17"/>
  <c r="J24" i="16"/>
  <c r="K24" i="16" s="1"/>
  <c r="I26" i="16"/>
  <c r="D25" i="4"/>
  <c r="F25" i="4"/>
  <c r="J7" i="16"/>
  <c r="K7" i="16" s="1"/>
  <c r="I18" i="16"/>
  <c r="J23" i="16"/>
  <c r="H26" i="16"/>
  <c r="C25" i="4" s="1"/>
  <c r="E25" i="4" s="1"/>
  <c r="G25" i="4" s="1"/>
  <c r="H25" i="4" s="1"/>
  <c r="H18" i="16"/>
  <c r="H30" i="12"/>
  <c r="J2071" i="10"/>
  <c r="I1852" i="10"/>
  <c r="I1856" i="10" s="1"/>
  <c r="J1476" i="10"/>
  <c r="H1445" i="10"/>
  <c r="I1223" i="10"/>
  <c r="I1227" i="10" s="1"/>
  <c r="J998" i="10"/>
  <c r="K998" i="10"/>
  <c r="J556" i="10"/>
  <c r="J112" i="10"/>
  <c r="K112" i="10"/>
  <c r="I919" i="10"/>
  <c r="I742" i="10"/>
  <c r="I746" i="10"/>
  <c r="J1221" i="10"/>
  <c r="K1221" i="10"/>
  <c r="J1074" i="10"/>
  <c r="L632" i="10"/>
  <c r="BG24" i="22"/>
  <c r="J186" i="10"/>
  <c r="J85" i="10"/>
  <c r="K85" i="10" s="1"/>
  <c r="I401" i="10"/>
  <c r="J2163" i="10"/>
  <c r="J1991" i="10"/>
  <c r="J1528" i="10"/>
  <c r="J1386" i="10"/>
  <c r="J276" i="10"/>
  <c r="J1827" i="10"/>
  <c r="J643" i="10"/>
  <c r="K643" i="10" s="1"/>
  <c r="J1941" i="10"/>
  <c r="J1436" i="10"/>
  <c r="K1436" i="10" s="1"/>
  <c r="J1417" i="10"/>
  <c r="J1343" i="10"/>
  <c r="J1140" i="10"/>
  <c r="J868" i="10"/>
  <c r="K868" i="10"/>
  <c r="J387" i="10"/>
  <c r="I1215" i="10"/>
  <c r="J899" i="10"/>
  <c r="J252" i="10"/>
  <c r="J202" i="10"/>
  <c r="J54" i="10"/>
  <c r="H2103" i="10"/>
  <c r="J791" i="10"/>
  <c r="I18" i="19"/>
  <c r="H18" i="19"/>
  <c r="H2214" i="10"/>
  <c r="J506" i="10"/>
  <c r="J760" i="10"/>
  <c r="K760" i="10" s="1"/>
  <c r="J1170" i="10"/>
  <c r="J1318" i="10"/>
  <c r="K1318" i="10"/>
  <c r="J1358" i="10"/>
  <c r="K1358" i="10" s="1"/>
  <c r="J1395" i="10"/>
  <c r="K1395" i="10"/>
  <c r="I38" i="14"/>
  <c r="D21" i="4" s="1"/>
  <c r="F21" i="4" s="1"/>
  <c r="I1178" i="10"/>
  <c r="I734" i="10"/>
  <c r="J1314" i="10"/>
  <c r="J1324" i="10"/>
  <c r="J1361" i="10"/>
  <c r="K1361" i="10"/>
  <c r="J1433" i="10"/>
  <c r="K1433" i="10" s="1"/>
  <c r="J1509" i="10"/>
  <c r="J1649" i="10"/>
  <c r="K1649" i="10"/>
  <c r="J1652" i="10"/>
  <c r="K1652" i="10"/>
  <c r="J1688" i="10"/>
  <c r="J1693" i="10"/>
  <c r="K1693" i="10" s="1"/>
  <c r="J1766" i="10"/>
  <c r="J1839" i="10"/>
  <c r="J1943" i="10"/>
  <c r="K1943" i="10"/>
  <c r="J1948" i="10"/>
  <c r="K1948" i="10" s="1"/>
  <c r="J1953" i="10"/>
  <c r="K1953" i="10"/>
  <c r="J2095" i="10"/>
  <c r="J1579" i="10"/>
  <c r="K1579" i="10" s="1"/>
  <c r="J1610" i="10"/>
  <c r="K1610" i="10" s="1"/>
  <c r="J1654" i="10"/>
  <c r="K1654" i="10" s="1"/>
  <c r="J1841" i="10"/>
  <c r="K1841" i="10"/>
  <c r="J1872" i="10"/>
  <c r="J2207" i="10"/>
  <c r="K296" i="10"/>
  <c r="I1890" i="10"/>
  <c r="I1892" i="10"/>
  <c r="H1929" i="10"/>
  <c r="H1927" i="10"/>
  <c r="K27" i="18"/>
  <c r="E33" i="18" s="1"/>
  <c r="K773" i="10"/>
  <c r="I1520" i="10"/>
  <c r="I2149" i="10"/>
  <c r="I2151" i="10"/>
  <c r="I1633" i="10"/>
  <c r="H2151" i="10"/>
  <c r="H2149" i="10"/>
  <c r="H264" i="10"/>
  <c r="H1078" i="10"/>
  <c r="H1076" i="10"/>
  <c r="K1036" i="10"/>
  <c r="K1038" i="10" s="1"/>
  <c r="C1042" i="10" s="1"/>
  <c r="J1038" i="10"/>
  <c r="I1079" i="10"/>
  <c r="K1701" i="10"/>
  <c r="K1704" i="10" s="1"/>
  <c r="C1708" i="10"/>
  <c r="I1744" i="10"/>
  <c r="I1742" i="10"/>
  <c r="K1332" i="10"/>
  <c r="J1519" i="10"/>
  <c r="K1513" i="10"/>
  <c r="K1519" i="10"/>
  <c r="C1523" i="10" s="1"/>
  <c r="H632" i="10"/>
  <c r="H634" i="10"/>
  <c r="I1335" i="10"/>
  <c r="H1153" i="10"/>
  <c r="H1150" i="10"/>
  <c r="K405" i="10"/>
  <c r="J409" i="10"/>
  <c r="BS6" i="22"/>
  <c r="H9" i="2"/>
  <c r="H29" i="2"/>
  <c r="I1485" i="10"/>
  <c r="I1483" i="10"/>
  <c r="I669" i="10"/>
  <c r="I672" i="10"/>
  <c r="H891" i="10"/>
  <c r="H893" i="10"/>
  <c r="K1661" i="10"/>
  <c r="K1667" i="10" s="1"/>
  <c r="C1671" i="10"/>
  <c r="J1667" i="10"/>
  <c r="K218" i="10"/>
  <c r="K1184" i="10"/>
  <c r="K1186" i="10"/>
  <c r="C1190" i="10" s="1"/>
  <c r="J1186" i="10"/>
  <c r="J9" i="11"/>
  <c r="I10" i="11"/>
  <c r="H1113" i="10"/>
  <c r="H1115" i="10"/>
  <c r="I1705" i="10"/>
  <c r="H1671" i="10"/>
  <c r="H1668" i="10"/>
  <c r="O17" i="8"/>
  <c r="J17" i="8"/>
  <c r="L17" i="8" s="1"/>
  <c r="K17" i="8"/>
  <c r="K1998" i="10"/>
  <c r="F13" i="3"/>
  <c r="K59" i="9"/>
  <c r="D13" i="2" s="1"/>
  <c r="F13" i="2" s="1"/>
  <c r="I709" i="10"/>
  <c r="I706" i="10"/>
  <c r="J446" i="10"/>
  <c r="K159" i="10"/>
  <c r="J179" i="10"/>
  <c r="K2221" i="10"/>
  <c r="J2222" i="10"/>
  <c r="I77" i="10"/>
  <c r="K1724" i="10"/>
  <c r="K1258" i="10"/>
  <c r="J1260" i="10"/>
  <c r="K2147" i="10"/>
  <c r="K2148" i="10"/>
  <c r="C2152" i="10" s="1"/>
  <c r="J2148" i="10"/>
  <c r="H27" i="20"/>
  <c r="BV6" i="22"/>
  <c r="L6" i="6"/>
  <c r="H746" i="10"/>
  <c r="D18" i="2"/>
  <c r="F18" i="2"/>
  <c r="K1098" i="10"/>
  <c r="K418" i="10"/>
  <c r="G17" i="11"/>
  <c r="C18" i="4" s="1"/>
  <c r="E18" i="4" s="1"/>
  <c r="G18" i="4" s="1"/>
  <c r="H18" i="4" s="1"/>
  <c r="I12" i="11"/>
  <c r="L59" i="9"/>
  <c r="K1466" i="10"/>
  <c r="I1818" i="10"/>
  <c r="I1816" i="10"/>
  <c r="C18" i="3"/>
  <c r="E18" i="3" s="1"/>
  <c r="G18" i="3"/>
  <c r="H18" i="3" s="1"/>
  <c r="K2009" i="10"/>
  <c r="L2038" i="10" s="1"/>
  <c r="BG62" i="22" s="1"/>
  <c r="K720" i="10"/>
  <c r="K734" i="10" s="1"/>
  <c r="C745" i="10" s="1"/>
  <c r="J734" i="10"/>
  <c r="K1591" i="10"/>
  <c r="K1593" i="10"/>
  <c r="C1597" i="10" s="1"/>
  <c r="J1593" i="10"/>
  <c r="K2184" i="10"/>
  <c r="D11" i="3"/>
  <c r="F11" i="3" s="1"/>
  <c r="I32" i="7"/>
  <c r="D11" i="2" s="1"/>
  <c r="F11" i="2" s="1"/>
  <c r="J59" i="9"/>
  <c r="C13" i="2" s="1"/>
  <c r="E13" i="2" s="1"/>
  <c r="G13" i="2"/>
  <c r="C13" i="3"/>
  <c r="E13" i="3"/>
  <c r="G13" i="3" s="1"/>
  <c r="H13" i="3" s="1"/>
  <c r="J705" i="10"/>
  <c r="K702" i="10"/>
  <c r="K705" i="10" s="1"/>
  <c r="C709" i="10"/>
  <c r="H1522" i="10"/>
  <c r="H1520" i="10"/>
  <c r="H1263" i="10"/>
  <c r="H1261" i="10"/>
  <c r="K1812" i="10"/>
  <c r="K924" i="10"/>
  <c r="K927" i="10" s="1"/>
  <c r="C931" i="10" s="1"/>
  <c r="J927" i="10"/>
  <c r="D10" i="4"/>
  <c r="F10" i="4"/>
  <c r="I20" i="6"/>
  <c r="D10" i="2" s="1"/>
  <c r="F10" i="2" s="1"/>
  <c r="G10" i="2"/>
  <c r="H10" i="2" s="1"/>
  <c r="H1300" i="10"/>
  <c r="H1298" i="10"/>
  <c r="J364" i="10"/>
  <c r="K2134" i="10"/>
  <c r="K1914" i="10"/>
  <c r="K455" i="10"/>
  <c r="K1850" i="10"/>
  <c r="K1852" i="10"/>
  <c r="C1856" i="10" s="1"/>
  <c r="K939" i="10"/>
  <c r="J956" i="10"/>
  <c r="J965" i="10"/>
  <c r="H1560" i="10"/>
  <c r="H1557" i="10"/>
  <c r="C11" i="3"/>
  <c r="E11" i="3" s="1"/>
  <c r="G11" i="3"/>
  <c r="H32" i="7"/>
  <c r="C11" i="2" s="1"/>
  <c r="E11" i="2" s="1"/>
  <c r="G11" i="2" s="1"/>
  <c r="K26" i="7"/>
  <c r="K31" i="7"/>
  <c r="C36" i="7" s="1"/>
  <c r="J31" i="7"/>
  <c r="BX61" i="22"/>
  <c r="BX64" i="22"/>
  <c r="BX49" i="22"/>
  <c r="BX15" i="22"/>
  <c r="BX44" i="22"/>
  <c r="BX32" i="22"/>
  <c r="BX17" i="22"/>
  <c r="BX62" i="22"/>
  <c r="BX29" i="22"/>
  <c r="BX58" i="22"/>
  <c r="BX68" i="22"/>
  <c r="BX47" i="22"/>
  <c r="BX13" i="22"/>
  <c r="BX40" i="22"/>
  <c r="BX55" i="22"/>
  <c r="BX21" i="22"/>
  <c r="BX33" i="22"/>
  <c r="BX67" i="22"/>
  <c r="BX51" i="22"/>
  <c r="BX31" i="22"/>
  <c r="BX53" i="22"/>
  <c r="BX65" i="22"/>
  <c r="BX52" i="22"/>
  <c r="BX8" i="22"/>
  <c r="BX45" i="22"/>
  <c r="BX11" i="22"/>
  <c r="BX41" i="22"/>
  <c r="BX19" i="22"/>
  <c r="BX35" i="22"/>
  <c r="BX46" i="22"/>
  <c r="BX43" i="22"/>
  <c r="BX25" i="22"/>
  <c r="I27" i="17"/>
  <c r="D26" i="2"/>
  <c r="F26" i="2" s="1"/>
  <c r="J1252" i="10"/>
  <c r="J1261" i="10"/>
  <c r="K1991" i="10"/>
  <c r="J1992" i="10"/>
  <c r="I745" i="10"/>
  <c r="I743" i="10"/>
  <c r="D28" i="3"/>
  <c r="I27" i="19"/>
  <c r="D28" i="2" s="1"/>
  <c r="F28" i="2" s="1"/>
  <c r="K54" i="10"/>
  <c r="K899" i="10"/>
  <c r="K919" i="10" s="1"/>
  <c r="K928" i="10" s="1"/>
  <c r="J919" i="10"/>
  <c r="J928" i="10" s="1"/>
  <c r="K1941" i="10"/>
  <c r="K1955" i="10"/>
  <c r="C1966" i="10" s="1"/>
  <c r="J1955" i="10"/>
  <c r="K276" i="10"/>
  <c r="K2163" i="10"/>
  <c r="K2177" i="10"/>
  <c r="J2177" i="10"/>
  <c r="K1476" i="10"/>
  <c r="H27" i="16"/>
  <c r="C25" i="2"/>
  <c r="E25" i="2"/>
  <c r="C25" i="3"/>
  <c r="E25" i="3" s="1"/>
  <c r="C26" i="4"/>
  <c r="E26" i="4"/>
  <c r="G26" i="4" s="1"/>
  <c r="H26" i="4" s="1"/>
  <c r="H27" i="17"/>
  <c r="C26" i="2"/>
  <c r="E26" i="2" s="1"/>
  <c r="G26" i="2" s="1"/>
  <c r="I487" i="10"/>
  <c r="I484" i="10"/>
  <c r="K1925" i="10"/>
  <c r="K1926" i="10"/>
  <c r="C1930" i="10" s="1"/>
  <c r="J1926" i="10"/>
  <c r="C12" i="4"/>
  <c r="K1223" i="10"/>
  <c r="C1227" i="10"/>
  <c r="J882" i="10"/>
  <c r="BH19" i="22"/>
  <c r="K1509" i="10"/>
  <c r="K252" i="10"/>
  <c r="D25" i="3"/>
  <c r="F25" i="3"/>
  <c r="I27" i="16"/>
  <c r="D25" i="2" s="1"/>
  <c r="F25" i="2" s="1"/>
  <c r="K20" i="17"/>
  <c r="K26" i="17" s="1"/>
  <c r="J26" i="17"/>
  <c r="H708" i="10"/>
  <c r="H706" i="10"/>
  <c r="K1872" i="10"/>
  <c r="K506" i="10"/>
  <c r="I1187" i="10"/>
  <c r="I1189" i="10"/>
  <c r="K791" i="10"/>
  <c r="K1343" i="10"/>
  <c r="L1372" i="10" s="1"/>
  <c r="BG44" i="22" s="1"/>
  <c r="I410" i="10"/>
  <c r="I412" i="10"/>
  <c r="L45" i="8"/>
  <c r="J18" i="16"/>
  <c r="H2041" i="10"/>
  <c r="H2038" i="10"/>
  <c r="J771" i="10"/>
  <c r="J595" i="10"/>
  <c r="K2207" i="10"/>
  <c r="K2214" i="10" s="1"/>
  <c r="C2225" i="10" s="1"/>
  <c r="J2214" i="10"/>
  <c r="J2223" i="10"/>
  <c r="K1314" i="10"/>
  <c r="C28" i="3"/>
  <c r="E28" i="3" s="1"/>
  <c r="H27" i="19"/>
  <c r="C28" i="2"/>
  <c r="E28" i="2"/>
  <c r="K1827" i="10"/>
  <c r="K186" i="10"/>
  <c r="C19" i="4"/>
  <c r="E19" i="4" s="1"/>
  <c r="G19" i="4" s="1"/>
  <c r="H19" i="4"/>
  <c r="H31" i="12"/>
  <c r="C19" i="2" s="1"/>
  <c r="E19" i="2" s="1"/>
  <c r="I1930" i="10"/>
  <c r="J1223" i="10"/>
  <c r="K1688" i="10"/>
  <c r="K2095" i="10"/>
  <c r="H2223" i="10"/>
  <c r="H2225" i="10"/>
  <c r="I1224" i="10"/>
  <c r="I1226" i="10"/>
  <c r="K1386" i="10"/>
  <c r="K1400" i="10"/>
  <c r="K1409" i="10" s="1"/>
  <c r="J1400" i="10"/>
  <c r="J1409" i="10" s="1"/>
  <c r="J30" i="12"/>
  <c r="J31" i="12" s="1"/>
  <c r="K22" i="12"/>
  <c r="K30" i="12"/>
  <c r="C35" i="12" s="1"/>
  <c r="M59" i="9"/>
  <c r="C61" i="9"/>
  <c r="C65" i="9"/>
  <c r="F65" i="9" s="1"/>
  <c r="J1001" i="10"/>
  <c r="L1594" i="10"/>
  <c r="BG50" i="22" s="1"/>
  <c r="C20" i="2"/>
  <c r="E20" i="2" s="1"/>
  <c r="E20" i="3"/>
  <c r="K1766" i="10"/>
  <c r="K1170" i="10"/>
  <c r="K1178" i="10"/>
  <c r="K1187" i="10" s="1"/>
  <c r="J1178" i="10"/>
  <c r="J1187" i="10" s="1"/>
  <c r="H2114" i="10"/>
  <c r="H2112" i="10"/>
  <c r="K202" i="10"/>
  <c r="K387" i="10"/>
  <c r="K401" i="10" s="1"/>
  <c r="J401" i="10"/>
  <c r="J410" i="10"/>
  <c r="K1417" i="10"/>
  <c r="J1437" i="10"/>
  <c r="J1446" i="10"/>
  <c r="J660" i="10"/>
  <c r="J669" i="10" s="1"/>
  <c r="K1528" i="10"/>
  <c r="J105" i="10"/>
  <c r="K1074" i="10"/>
  <c r="I928" i="10"/>
  <c r="I930" i="10"/>
  <c r="K2071" i="10"/>
  <c r="K2074" i="10" s="1"/>
  <c r="C2078" i="10" s="1"/>
  <c r="J2074" i="10"/>
  <c r="K23" i="16"/>
  <c r="K26" i="16" s="1"/>
  <c r="C31" i="16" s="1"/>
  <c r="J26" i="16"/>
  <c r="J27" i="16" s="1"/>
  <c r="M45" i="8"/>
  <c r="C50" i="8" s="1"/>
  <c r="H2189" i="10"/>
  <c r="H2186" i="10"/>
  <c r="L8" i="7"/>
  <c r="K22" i="7"/>
  <c r="K771" i="10"/>
  <c r="C782" i="10" s="1"/>
  <c r="K1001" i="10"/>
  <c r="C1005" i="10" s="1"/>
  <c r="K882" i="10"/>
  <c r="J1622" i="10"/>
  <c r="J1631" i="10" s="1"/>
  <c r="L558" i="10"/>
  <c r="BG22" i="22"/>
  <c r="K595" i="10"/>
  <c r="C597" i="10"/>
  <c r="C599" i="10"/>
  <c r="E599" i="10" s="1"/>
  <c r="BS67" i="22"/>
  <c r="BS54" i="22"/>
  <c r="BS34" i="22"/>
  <c r="BS45" i="22"/>
  <c r="BS49" i="22"/>
  <c r="BS15" i="22"/>
  <c r="BS27" i="22"/>
  <c r="BS52" i="22"/>
  <c r="BS62" i="22"/>
  <c r="BS35" i="22"/>
  <c r="BS61" i="22"/>
  <c r="BS48" i="22"/>
  <c r="BS60" i="22"/>
  <c r="BS33" i="22"/>
  <c r="BS43" i="22"/>
  <c r="BS47" i="22"/>
  <c r="BS29" i="22"/>
  <c r="BS13" i="22"/>
  <c r="BS68" i="22"/>
  <c r="BS39" i="22"/>
  <c r="BS40" i="22"/>
  <c r="BS42" i="22"/>
  <c r="BS53" i="22"/>
  <c r="BS59" i="22"/>
  <c r="BS21" i="22"/>
  <c r="BS14" i="22"/>
  <c r="BS65" i="22"/>
  <c r="BS41" i="22"/>
  <c r="BS30" i="22"/>
  <c r="BS11" i="22"/>
  <c r="BS36" i="22"/>
  <c r="BS37" i="22"/>
  <c r="BS46" i="22"/>
  <c r="BS17" i="22"/>
  <c r="J10" i="11"/>
  <c r="L967" i="10"/>
  <c r="BH33" i="22" s="1"/>
  <c r="K956" i="10"/>
  <c r="L484" i="10"/>
  <c r="BG20" i="22"/>
  <c r="J12" i="11"/>
  <c r="BV48" i="22"/>
  <c r="BV60" i="22"/>
  <c r="BV58" i="22"/>
  <c r="BV33" i="22"/>
  <c r="BV67" i="22"/>
  <c r="BV27" i="22"/>
  <c r="BV42" i="22"/>
  <c r="BV15" i="22"/>
  <c r="BV13" i="22"/>
  <c r="BV17" i="22"/>
  <c r="BV19" i="22"/>
  <c r="BV11" i="22"/>
  <c r="BV43" i="22"/>
  <c r="BV34" i="22"/>
  <c r="BV59" i="22"/>
  <c r="BV29" i="22"/>
  <c r="BV32" i="22"/>
  <c r="BV40" i="22"/>
  <c r="BV20" i="22"/>
  <c r="BV49" i="22"/>
  <c r="BV45" i="22"/>
  <c r="BV47" i="22"/>
  <c r="BV24" i="22"/>
  <c r="BV62" i="22"/>
  <c r="BV68" i="22"/>
  <c r="BV35" i="22"/>
  <c r="BV52" i="22"/>
  <c r="BV51" i="22"/>
  <c r="BV21" i="22"/>
  <c r="BV30" i="22"/>
  <c r="BV46" i="22"/>
  <c r="BV53" i="22"/>
  <c r="L188" i="10"/>
  <c r="BG12" i="22"/>
  <c r="BT6" i="22"/>
  <c r="C42" i="23" s="1"/>
  <c r="H13" i="2"/>
  <c r="AR6" i="22"/>
  <c r="AR32" i="22" s="1"/>
  <c r="C1263" i="10"/>
  <c r="H11" i="3"/>
  <c r="L447" i="10"/>
  <c r="BG19" i="22" s="1"/>
  <c r="C22" i="6"/>
  <c r="C2188" i="10"/>
  <c r="BI23" i="22"/>
  <c r="C893" i="10"/>
  <c r="N45" i="8"/>
  <c r="L1557" i="10"/>
  <c r="BG49" i="22" s="1"/>
  <c r="L1446" i="10"/>
  <c r="BG46" i="22"/>
  <c r="K1437" i="10"/>
  <c r="C1448" i="10" s="1"/>
  <c r="C1450" i="10" s="1"/>
  <c r="E12" i="4"/>
  <c r="G25" i="3"/>
  <c r="H25" i="3" s="1"/>
  <c r="C2003" i="10"/>
  <c r="L819" i="10"/>
  <c r="BH29" i="22"/>
  <c r="G25" i="2"/>
  <c r="L928" i="10"/>
  <c r="BG32" i="22" s="1"/>
  <c r="I28" i="3"/>
  <c r="F28" i="3"/>
  <c r="G28" i="3" s="1"/>
  <c r="H28" i="3" s="1"/>
  <c r="K32" i="7"/>
  <c r="C34" i="7"/>
  <c r="C38" i="7" s="1"/>
  <c r="E38" i="7" s="1"/>
  <c r="L114" i="10"/>
  <c r="K105" i="10"/>
  <c r="C1189" i="10"/>
  <c r="C1191" i="10" s="1"/>
  <c r="E1191" i="10" s="1"/>
  <c r="C1411" i="10"/>
  <c r="C1413" i="10"/>
  <c r="E1413" i="10" s="1"/>
  <c r="L1855" i="10"/>
  <c r="BH57" i="22" s="1"/>
  <c r="C31" i="17"/>
  <c r="C20" i="11"/>
  <c r="M17" i="8"/>
  <c r="BT27" i="22"/>
  <c r="BT23" i="22"/>
  <c r="BT13" i="22"/>
  <c r="BT17" i="22"/>
  <c r="BT33" i="22"/>
  <c r="BT45" i="22"/>
  <c r="BT50" i="22"/>
  <c r="BT21" i="22"/>
  <c r="BT38" i="22"/>
  <c r="BT51" i="22"/>
  <c r="BT56" i="22"/>
  <c r="BT40" i="22"/>
  <c r="BT46" i="22"/>
  <c r="BT11" i="22"/>
  <c r="BT68" i="22"/>
  <c r="BT16" i="22"/>
  <c r="BT52" i="22"/>
  <c r="BT53" i="22"/>
  <c r="BT8" i="22"/>
  <c r="BT42" i="22"/>
  <c r="BT29" i="22"/>
  <c r="BT43" i="22"/>
  <c r="BT32" i="22"/>
  <c r="BT14" i="22"/>
  <c r="BT35" i="22"/>
  <c r="BT24" i="22"/>
  <c r="BT28" i="22"/>
  <c r="BT67" i="22"/>
  <c r="BT58" i="22"/>
  <c r="BT20" i="22"/>
  <c r="BT49" i="22"/>
  <c r="K965" i="10"/>
  <c r="C967" i="10"/>
  <c r="C969" i="10" s="1"/>
  <c r="AR15" i="22"/>
  <c r="AR11" i="22"/>
  <c r="AR33" i="22"/>
  <c r="AR16" i="22"/>
  <c r="BI45" i="22"/>
  <c r="C930" i="10"/>
  <c r="C932" i="10" s="1"/>
  <c r="G12" i="4"/>
  <c r="BG10" i="22"/>
  <c r="N17" i="8"/>
  <c r="E969" i="10"/>
  <c r="BI33" i="22"/>
  <c r="H12" i="4"/>
  <c r="AR50" i="22"/>
  <c r="BT26" i="22"/>
  <c r="BT59" i="22"/>
  <c r="BT48" i="22"/>
  <c r="BV39" i="22"/>
  <c r="BV41" i="22"/>
  <c r="BV50" i="22"/>
  <c r="BV16" i="22"/>
  <c r="BS16" i="22"/>
  <c r="BX50" i="22"/>
  <c r="BX26" i="22"/>
  <c r="BX20" i="22"/>
  <c r="BX56" i="22"/>
  <c r="BX59" i="22"/>
  <c r="AR26" i="22"/>
  <c r="BT57" i="22"/>
  <c r="BT41" i="22"/>
  <c r="BT39" i="22"/>
  <c r="BT44" i="22"/>
  <c r="BV44" i="22"/>
  <c r="BV26" i="22"/>
  <c r="BV12" i="22"/>
  <c r="BS56" i="22"/>
  <c r="BS26" i="22"/>
  <c r="BX63" i="22"/>
  <c r="BX48" i="22"/>
  <c r="BX57" i="22"/>
  <c r="AR39" i="22"/>
  <c r="BT12" i="22"/>
  <c r="BV57" i="22"/>
  <c r="BS50" i="22"/>
  <c r="BS12" i="22"/>
  <c r="BS57" i="22"/>
  <c r="BX66" i="22"/>
  <c r="BS66" i="22"/>
  <c r="BV66" i="22"/>
  <c r="BT66" i="22"/>
  <c r="BT61" i="22"/>
  <c r="BV61" i="22"/>
  <c r="BX54" i="22"/>
  <c r="BV54" i="22"/>
  <c r="BT54" i="22"/>
  <c r="BS51" i="22"/>
  <c r="BV38" i="22"/>
  <c r="BX38" i="22"/>
  <c r="BS38" i="22"/>
  <c r="BV36" i="22"/>
  <c r="BT36" i="22"/>
  <c r="BX36" i="22"/>
  <c r="BX34" i="22"/>
  <c r="BT34" i="22"/>
  <c r="BS32" i="22"/>
  <c r="BX30" i="22"/>
  <c r="BT30" i="22"/>
  <c r="BX28" i="22"/>
  <c r="BS28" i="22"/>
  <c r="BV28" i="22"/>
  <c r="BX24" i="22"/>
  <c r="BS24" i="22"/>
  <c r="BX22" i="22"/>
  <c r="BS22" i="22"/>
  <c r="BT22" i="22"/>
  <c r="BV22" i="22"/>
  <c r="BS18" i="22"/>
  <c r="BX18" i="22"/>
  <c r="BT18" i="22"/>
  <c r="AR18" i="22"/>
  <c r="BV18" i="22"/>
  <c r="BX14" i="22"/>
  <c r="BV14" i="22"/>
  <c r="BX10" i="22"/>
  <c r="BS10" i="22"/>
  <c r="BV10" i="22"/>
  <c r="BT10" i="22"/>
  <c r="BS8" i="22"/>
  <c r="BV8" i="22"/>
  <c r="AR8" i="22"/>
  <c r="BV65" i="22"/>
  <c r="BT65" i="22"/>
  <c r="BS64" i="22"/>
  <c r="BV64" i="22"/>
  <c r="BT64" i="22"/>
  <c r="AR64" i="22"/>
  <c r="BT62" i="22"/>
  <c r="BT60" i="22"/>
  <c r="BX60" i="22"/>
  <c r="BS55" i="22"/>
  <c r="BV55" i="22"/>
  <c r="BT55" i="22"/>
  <c r="AR55" i="22"/>
  <c r="BT47" i="22"/>
  <c r="BX37" i="22"/>
  <c r="BV37" i="22"/>
  <c r="BT37" i="22"/>
  <c r="BV31" i="22"/>
  <c r="BT31" i="22"/>
  <c r="BS31" i="22"/>
  <c r="BX27" i="22"/>
  <c r="BS25" i="22"/>
  <c r="BV25" i="22"/>
  <c r="BT25" i="22"/>
  <c r="BV23" i="22"/>
  <c r="BX23" i="22"/>
  <c r="BS23" i="22"/>
  <c r="BT19" i="22"/>
  <c r="AR19" i="22"/>
  <c r="BS19" i="22"/>
  <c r="BT15" i="22"/>
  <c r="BS9" i="22"/>
  <c r="BV9" i="22"/>
  <c r="BT9" i="22"/>
  <c r="BX9" i="22"/>
  <c r="K11" i="10"/>
  <c r="K35" i="10"/>
  <c r="BH8" i="22"/>
  <c r="L40" i="10"/>
  <c r="H39" i="10"/>
  <c r="H43" i="10"/>
  <c r="D46" i="23"/>
  <c r="L18" i="23"/>
  <c r="H31" i="10"/>
  <c r="H40" i="10" s="1"/>
  <c r="BI46" i="22" l="1"/>
  <c r="H11" i="2"/>
  <c r="BU6" i="22"/>
  <c r="BG8" i="22"/>
  <c r="E932" i="10"/>
  <c r="BI32" i="22"/>
  <c r="BI41" i="22"/>
  <c r="C190" i="10"/>
  <c r="H42" i="10"/>
  <c r="K410" i="10"/>
  <c r="C412" i="10"/>
  <c r="C414" i="10" s="1"/>
  <c r="J2186" i="10"/>
  <c r="L30" i="12"/>
  <c r="K20" i="12"/>
  <c r="D19" i="3"/>
  <c r="F19" i="3" s="1"/>
  <c r="G19" i="3" s="1"/>
  <c r="H19" i="3" s="1"/>
  <c r="I31" i="12"/>
  <c r="D19" i="2" s="1"/>
  <c r="F19" i="2" s="1"/>
  <c r="G19" i="2" s="1"/>
  <c r="BK69" i="22"/>
  <c r="K11" i="8"/>
  <c r="J11" i="8"/>
  <c r="AR65" i="22"/>
  <c r="AR23" i="22"/>
  <c r="AR31" i="22"/>
  <c r="AR10" i="22"/>
  <c r="AR61" i="22"/>
  <c r="AR66" i="22"/>
  <c r="AR63" i="22"/>
  <c r="AR12" i="22"/>
  <c r="AR41" i="22"/>
  <c r="AR42" i="22"/>
  <c r="AR46" i="22"/>
  <c r="AR27" i="22"/>
  <c r="C116" i="10"/>
  <c r="C118" i="10" s="1"/>
  <c r="G28" i="2"/>
  <c r="K1622" i="10"/>
  <c r="K1839" i="10"/>
  <c r="K1844" i="10" s="1"/>
  <c r="K1324" i="10"/>
  <c r="K1326" i="10" s="1"/>
  <c r="J1326" i="10"/>
  <c r="K660" i="10"/>
  <c r="L671" i="10"/>
  <c r="BH25" i="22" s="1"/>
  <c r="J557" i="10"/>
  <c r="K556" i="10"/>
  <c r="K557" i="10" s="1"/>
  <c r="C561" i="10" s="1"/>
  <c r="H1449" i="10"/>
  <c r="H1446" i="10"/>
  <c r="K1454" i="10"/>
  <c r="J1474" i="10"/>
  <c r="C2077" i="10"/>
  <c r="C2079" i="10" s="1"/>
  <c r="K2075" i="10"/>
  <c r="K615" i="10"/>
  <c r="K623" i="10" s="1"/>
  <c r="K1110" i="10"/>
  <c r="K1112" i="10" s="1"/>
  <c r="C1116" i="10" s="1"/>
  <c r="J1112" i="10"/>
  <c r="K1719" i="10"/>
  <c r="K1733" i="10" s="1"/>
  <c r="J7" i="13"/>
  <c r="I23" i="13"/>
  <c r="I37" i="13" s="1"/>
  <c r="K2099" i="10"/>
  <c r="J2103" i="10"/>
  <c r="H854" i="10"/>
  <c r="H856" i="10"/>
  <c r="K233" i="10"/>
  <c r="J253" i="10"/>
  <c r="J262" i="10" s="1"/>
  <c r="BO6" i="22"/>
  <c r="H25" i="2"/>
  <c r="C19" i="23"/>
  <c r="AR40" i="22"/>
  <c r="AR20" i="22"/>
  <c r="AR60" i="22"/>
  <c r="AR22" i="22"/>
  <c r="AR57" i="22"/>
  <c r="AR17" i="22"/>
  <c r="AR13" i="22"/>
  <c r="AR35" i="22"/>
  <c r="AR54" i="22"/>
  <c r="AR53" i="22"/>
  <c r="AR21" i="22"/>
  <c r="AR49" i="22"/>
  <c r="AR28" i="22"/>
  <c r="AR67" i="22"/>
  <c r="AR43" i="22"/>
  <c r="AR14" i="22"/>
  <c r="K17" i="6"/>
  <c r="K19" i="6" s="1"/>
  <c r="J19" i="6"/>
  <c r="J20" i="6" s="1"/>
  <c r="K775" i="10"/>
  <c r="J779" i="10"/>
  <c r="J780" i="10" s="1"/>
  <c r="J1994" i="10"/>
  <c r="H2000" i="10"/>
  <c r="H2004" i="10" s="1"/>
  <c r="J1961" i="10"/>
  <c r="I1963" i="10"/>
  <c r="K109" i="10"/>
  <c r="K113" i="10" s="1"/>
  <c r="C117" i="10" s="1"/>
  <c r="J113" i="10"/>
  <c r="J114" i="10" s="1"/>
  <c r="I290" i="10"/>
  <c r="J270" i="10"/>
  <c r="H2001" i="10"/>
  <c r="H2003" i="10"/>
  <c r="J511" i="10"/>
  <c r="H512" i="10"/>
  <c r="H142" i="10"/>
  <c r="J128" i="10"/>
  <c r="J48" i="10"/>
  <c r="H68" i="10"/>
  <c r="K1679" i="10"/>
  <c r="J1696" i="10"/>
  <c r="J1705" i="10" s="1"/>
  <c r="AR25" i="22"/>
  <c r="AR37" i="22"/>
  <c r="AR36" i="22"/>
  <c r="AR9" i="22"/>
  <c r="AR62" i="22"/>
  <c r="AR24" i="22"/>
  <c r="AR30" i="22"/>
  <c r="AR34" i="22"/>
  <c r="AR51" i="22"/>
  <c r="AR59" i="22"/>
  <c r="BT63" i="22"/>
  <c r="BT69" i="22" s="1"/>
  <c r="BT70" i="22" s="1"/>
  <c r="AR44" i="22"/>
  <c r="K1446" i="10"/>
  <c r="E1450" i="10" s="1"/>
  <c r="BI39" i="22"/>
  <c r="AR58" i="22"/>
  <c r="AR56" i="22"/>
  <c r="AR47" i="22"/>
  <c r="AR45" i="22"/>
  <c r="K19" i="11"/>
  <c r="K2103" i="10"/>
  <c r="J2066" i="10"/>
  <c r="J2075" i="10" s="1"/>
  <c r="I1779" i="10"/>
  <c r="H2075" i="10"/>
  <c r="H2077" i="10"/>
  <c r="H1338" i="10"/>
  <c r="H1335" i="10"/>
  <c r="I2037" i="10"/>
  <c r="J2031" i="10"/>
  <c r="K220" i="10"/>
  <c r="J215" i="10"/>
  <c r="I216" i="10"/>
  <c r="H595" i="10"/>
  <c r="H597" i="10"/>
  <c r="H114" i="10"/>
  <c r="H116" i="10"/>
  <c r="F29" i="8"/>
  <c r="AI6" i="22"/>
  <c r="I1363" i="10"/>
  <c r="J1346" i="10"/>
  <c r="K7" i="19"/>
  <c r="I11" i="15"/>
  <c r="J11" i="15" s="1"/>
  <c r="H20" i="15"/>
  <c r="J15" i="14"/>
  <c r="I26" i="14"/>
  <c r="J30" i="14"/>
  <c r="H38" i="14"/>
  <c r="C21" i="4" s="1"/>
  <c r="E21" i="4" s="1"/>
  <c r="G21" i="4" s="1"/>
  <c r="H21" i="4" s="1"/>
  <c r="AR38" i="22"/>
  <c r="AR48" i="22"/>
  <c r="AR68" i="22"/>
  <c r="AR29" i="22"/>
  <c r="AR52" i="22"/>
  <c r="C2190" i="10"/>
  <c r="K1261" i="10"/>
  <c r="E1265" i="10" s="1"/>
  <c r="H26" i="2"/>
  <c r="BP6" i="22"/>
  <c r="J1482" i="10"/>
  <c r="K2186" i="10"/>
  <c r="K1140" i="10"/>
  <c r="J1141" i="10"/>
  <c r="K27" i="16"/>
  <c r="C29" i="16"/>
  <c r="C33" i="16" s="1"/>
  <c r="I1300" i="10"/>
  <c r="I1298" i="10"/>
  <c r="I783" i="10"/>
  <c r="I780" i="10"/>
  <c r="I857" i="10"/>
  <c r="I854" i="10"/>
  <c r="H1893" i="10"/>
  <c r="H1890" i="10"/>
  <c r="I891" i="10"/>
  <c r="K2110" i="10"/>
  <c r="J2111" i="10"/>
  <c r="K779" i="10"/>
  <c r="L1004" i="10"/>
  <c r="BH34" i="22" s="1"/>
  <c r="K993" i="10"/>
  <c r="K1141" i="10"/>
  <c r="L1298" i="10"/>
  <c r="BG42" i="22" s="1"/>
  <c r="G27" i="2"/>
  <c r="J743" i="10"/>
  <c r="K1061" i="10"/>
  <c r="J1067" i="10"/>
  <c r="K1277" i="10"/>
  <c r="K1289" i="10" s="1"/>
  <c r="J1289" i="10"/>
  <c r="K364" i="10"/>
  <c r="K740" i="10"/>
  <c r="K742" i="10" s="1"/>
  <c r="J742" i="10"/>
  <c r="K1024" i="10"/>
  <c r="K1030" i="10" s="1"/>
  <c r="J1030" i="10"/>
  <c r="J1039" i="10" s="1"/>
  <c r="G18" i="11"/>
  <c r="C18" i="2" s="1"/>
  <c r="E18" i="2" s="1"/>
  <c r="G18" i="2" s="1"/>
  <c r="C49" i="5"/>
  <c r="I1634" i="10"/>
  <c r="I1631" i="10"/>
  <c r="K2222" i="10"/>
  <c r="C2226" i="10" s="1"/>
  <c r="BI67" i="22" s="1"/>
  <c r="H1853" i="10"/>
  <c r="H1855" i="10"/>
  <c r="K292" i="10"/>
  <c r="K298" i="10" s="1"/>
  <c r="C302" i="10" s="1"/>
  <c r="J298" i="10"/>
  <c r="K2128" i="10"/>
  <c r="K2140" i="10" s="1"/>
  <c r="J2140" i="10"/>
  <c r="J2149" i="10" s="1"/>
  <c r="K1883" i="10"/>
  <c r="K1889" i="10" s="1"/>
  <c r="C1893" i="10" s="1"/>
  <c r="J1889" i="10"/>
  <c r="K831" i="10"/>
  <c r="K845" i="10" s="1"/>
  <c r="J845" i="10"/>
  <c r="H968" i="10"/>
  <c r="H965" i="10"/>
  <c r="J993" i="10"/>
  <c r="J1002" i="10" s="1"/>
  <c r="J26" i="15"/>
  <c r="J27" i="15" s="1"/>
  <c r="C32" i="15" s="1"/>
  <c r="I27" i="15"/>
  <c r="I9" i="3"/>
  <c r="H9" i="3"/>
  <c r="H29" i="3" s="1"/>
  <c r="K631" i="10"/>
  <c r="C635" i="10" s="1"/>
  <c r="K324" i="10"/>
  <c r="K327" i="10" s="1"/>
  <c r="J327" i="10"/>
  <c r="J336" i="10" s="1"/>
  <c r="I265" i="10"/>
  <c r="I262" i="10"/>
  <c r="I968" i="10"/>
  <c r="I965" i="10"/>
  <c r="H1708" i="10"/>
  <c r="H1705" i="10"/>
  <c r="K1795" i="10"/>
  <c r="J1807" i="10"/>
  <c r="L36" i="8"/>
  <c r="M36" i="8" s="1"/>
  <c r="N36" i="8" s="1"/>
  <c r="K2182" i="10"/>
  <c r="K2185" i="10" s="1"/>
  <c r="C2189" i="10" s="1"/>
  <c r="J2185" i="10"/>
  <c r="K76" i="10"/>
  <c r="C80" i="10" s="1"/>
  <c r="K518" i="10"/>
  <c r="K520" i="10" s="1"/>
  <c r="C524" i="10" s="1"/>
  <c r="J520" i="10"/>
  <c r="H669" i="10"/>
  <c r="H671" i="10"/>
  <c r="K889" i="10"/>
  <c r="K890" i="10" s="1"/>
  <c r="J890" i="10"/>
  <c r="J891" i="10" s="1"/>
  <c r="K1067" i="10"/>
  <c r="K1296" i="10"/>
  <c r="J1297" i="10"/>
  <c r="K1630" i="10"/>
  <c r="C1634" i="10" s="1"/>
  <c r="C44" i="23"/>
  <c r="BV56" i="22"/>
  <c r="BV63" i="22"/>
  <c r="BV69" i="22" s="1"/>
  <c r="BV70" i="22" s="1"/>
  <c r="J1852" i="10"/>
  <c r="H447" i="10"/>
  <c r="H449" i="10"/>
  <c r="H780" i="10"/>
  <c r="I1078" i="10"/>
  <c r="I1076" i="10"/>
  <c r="K1201" i="10"/>
  <c r="I521" i="10"/>
  <c r="I524" i="10"/>
  <c r="L1668" i="10"/>
  <c r="BG52" i="22" s="1"/>
  <c r="K368" i="10"/>
  <c r="K372" i="10" s="1"/>
  <c r="C376" i="10" s="1"/>
  <c r="J372" i="10"/>
  <c r="J373" i="10" s="1"/>
  <c r="G10" i="4"/>
  <c r="H10" i="4" s="1"/>
  <c r="K1297" i="10"/>
  <c r="C1301" i="10" s="1"/>
  <c r="K25" i="5"/>
  <c r="C47" i="5" s="1"/>
  <c r="C51" i="5" s="1"/>
  <c r="BS44" i="22"/>
  <c r="BS58" i="22"/>
  <c r="BS20" i="22"/>
  <c r="BS69" i="22" s="1"/>
  <c r="BS70" i="22" s="1"/>
  <c r="G9" i="4"/>
  <c r="G27" i="20"/>
  <c r="M27" i="20" s="1"/>
  <c r="BX16" i="22"/>
  <c r="BX42" i="22"/>
  <c r="BX12" i="22"/>
  <c r="BX69" i="22" s="1"/>
  <c r="BX70" i="22" s="1"/>
  <c r="BX39" i="22"/>
  <c r="K2111" i="10"/>
  <c r="C2115" i="10" s="1"/>
  <c r="K25" i="19"/>
  <c r="K26" i="19" s="1"/>
  <c r="C31" i="19" s="1"/>
  <c r="J26" i="19"/>
  <c r="O11" i="8"/>
  <c r="I1260" i="10"/>
  <c r="J223" i="10"/>
  <c r="K223" i="10" s="1"/>
  <c r="J221" i="10"/>
  <c r="K221" i="10" s="1"/>
  <c r="K224" i="10" s="1"/>
  <c r="C228" i="10" s="1"/>
  <c r="H187" i="10"/>
  <c r="H191" i="10" s="1"/>
  <c r="J181" i="10"/>
  <c r="J36" i="10"/>
  <c r="I15" i="11"/>
  <c r="J1368" i="10"/>
  <c r="K1368" i="10" s="1"/>
  <c r="J1072" i="10"/>
  <c r="AQ69" i="22"/>
  <c r="BJ69" i="22"/>
  <c r="L5" i="8"/>
  <c r="J1813" i="10"/>
  <c r="J1367" i="10"/>
  <c r="J1330" i="10"/>
  <c r="J1148" i="10"/>
  <c r="K1148" i="10" s="1"/>
  <c r="J1146" i="10"/>
  <c r="J847" i="10"/>
  <c r="I224" i="10"/>
  <c r="I228" i="10" s="1"/>
  <c r="H919" i="10"/>
  <c r="H734" i="10"/>
  <c r="J677" i="10"/>
  <c r="I17" i="15"/>
  <c r="J17" i="15" s="1"/>
  <c r="I9" i="15"/>
  <c r="J24" i="10"/>
  <c r="J466" i="10"/>
  <c r="J544" i="10"/>
  <c r="J546" i="10"/>
  <c r="K546" i="10" s="1"/>
  <c r="I2103" i="10"/>
  <c r="J35" i="13"/>
  <c r="J1510" i="10"/>
  <c r="H549" i="10"/>
  <c r="J437" i="10"/>
  <c r="I1844" i="10"/>
  <c r="J17" i="17"/>
  <c r="K17" i="17" s="1"/>
  <c r="K18" i="17" s="1"/>
  <c r="I31" i="10"/>
  <c r="H1224" i="10"/>
  <c r="J13" i="19"/>
  <c r="K13" i="19" s="1"/>
  <c r="J796" i="10"/>
  <c r="H808" i="10"/>
  <c r="I1918" i="10"/>
  <c r="H993" i="10"/>
  <c r="J616" i="10"/>
  <c r="K616" i="10" s="1"/>
  <c r="J1096" i="10"/>
  <c r="K1096" i="10" s="1"/>
  <c r="J1544" i="10"/>
  <c r="K1544" i="10" s="1"/>
  <c r="J1580" i="10"/>
  <c r="K1580" i="10" s="1"/>
  <c r="J1725" i="10"/>
  <c r="K1725" i="10" s="1"/>
  <c r="J1759" i="10"/>
  <c r="J1842" i="10"/>
  <c r="K1842" i="10" s="1"/>
  <c r="J1870" i="10"/>
  <c r="K1870" i="10" s="1"/>
  <c r="J1875" i="10"/>
  <c r="K1875" i="10" s="1"/>
  <c r="J1909" i="10"/>
  <c r="K1909" i="10" s="1"/>
  <c r="I1992" i="10"/>
  <c r="J1898" i="10"/>
  <c r="J1092" i="10"/>
  <c r="J1097" i="10"/>
  <c r="K1097" i="10" s="1"/>
  <c r="J1210" i="10"/>
  <c r="K1210" i="10" s="1"/>
  <c r="J1543" i="10"/>
  <c r="J1577" i="10"/>
  <c r="J1653" i="10"/>
  <c r="J1760" i="10"/>
  <c r="K1760" i="10" s="1"/>
  <c r="J1802" i="10"/>
  <c r="K1802" i="10" s="1"/>
  <c r="J1869" i="10"/>
  <c r="J1874" i="10"/>
  <c r="K1874" i="10" s="1"/>
  <c r="J1877" i="10"/>
  <c r="K1877" i="10" s="1"/>
  <c r="J1911" i="10"/>
  <c r="K1911" i="10" s="1"/>
  <c r="J2027" i="10"/>
  <c r="K2027" i="10" s="1"/>
  <c r="K2029" i="10" s="1"/>
  <c r="C894" i="10" l="1"/>
  <c r="C895" i="10" s="1"/>
  <c r="K891" i="10"/>
  <c r="C1300" i="10"/>
  <c r="C1302" i="10" s="1"/>
  <c r="K1298" i="10"/>
  <c r="C746" i="10"/>
  <c r="C747" i="10" s="1"/>
  <c r="K743" i="10"/>
  <c r="C338" i="10"/>
  <c r="C340" i="10" s="1"/>
  <c r="K336" i="10"/>
  <c r="C1337" i="10"/>
  <c r="BK6" i="22"/>
  <c r="H19" i="2"/>
  <c r="I6" i="10"/>
  <c r="D15" i="4" s="1"/>
  <c r="C29" i="17"/>
  <c r="C33" i="17" s="1"/>
  <c r="E33" i="17" s="1"/>
  <c r="K27" i="17"/>
  <c r="H819" i="10"/>
  <c r="H817" i="10"/>
  <c r="H560" i="10"/>
  <c r="H558" i="10"/>
  <c r="H745" i="10"/>
  <c r="H743" i="10"/>
  <c r="K1146" i="10"/>
  <c r="K1149" i="10" s="1"/>
  <c r="C1153" i="10" s="1"/>
  <c r="J1149" i="10"/>
  <c r="K1813" i="10"/>
  <c r="K1815" i="10" s="1"/>
  <c r="C1819" i="10" s="1"/>
  <c r="J1815" i="10"/>
  <c r="K181" i="10"/>
  <c r="K187" i="10" s="1"/>
  <c r="J187" i="10"/>
  <c r="J188" i="10" s="1"/>
  <c r="J1150" i="10"/>
  <c r="C2227" i="10"/>
  <c r="K1346" i="10"/>
  <c r="J1363" i="10"/>
  <c r="J1372" i="10" s="1"/>
  <c r="H521" i="10"/>
  <c r="H523" i="10"/>
  <c r="C24" i="6"/>
  <c r="C26" i="6" s="1"/>
  <c r="E26" i="6" s="1"/>
  <c r="K20" i="6"/>
  <c r="C634" i="10"/>
  <c r="C636" i="10" s="1"/>
  <c r="K632" i="10"/>
  <c r="K1853" i="10"/>
  <c r="C1855" i="10"/>
  <c r="C1857" i="10" s="1"/>
  <c r="C2040" i="10"/>
  <c r="C2042" i="10" s="1"/>
  <c r="K1577" i="10"/>
  <c r="K1585" i="10" s="1"/>
  <c r="J1585" i="10"/>
  <c r="J1594" i="10" s="1"/>
  <c r="J9" i="15"/>
  <c r="J20" i="15" s="1"/>
  <c r="I20" i="15"/>
  <c r="I28" i="15" s="1"/>
  <c r="K373" i="10"/>
  <c r="C375" i="10"/>
  <c r="C377" i="10" s="1"/>
  <c r="K1543" i="10"/>
  <c r="K1548" i="10" s="1"/>
  <c r="J1548" i="10"/>
  <c r="J1557" i="10" s="1"/>
  <c r="K1898" i="10"/>
  <c r="J1918" i="10"/>
  <c r="J1927" i="10" s="1"/>
  <c r="H1004" i="10"/>
  <c r="H1002" i="10"/>
  <c r="I1855" i="10"/>
  <c r="I1853" i="10"/>
  <c r="K35" i="13"/>
  <c r="J36" i="13"/>
  <c r="K544" i="10"/>
  <c r="K549" i="10" s="1"/>
  <c r="J549" i="10"/>
  <c r="J558" i="10" s="1"/>
  <c r="K1330" i="10"/>
  <c r="K1334" i="10" s="1"/>
  <c r="C1338" i="10" s="1"/>
  <c r="J1334" i="10"/>
  <c r="J15" i="11"/>
  <c r="I17" i="11"/>
  <c r="I18" i="11" s="1"/>
  <c r="H39" i="14"/>
  <c r="C21" i="2" s="1"/>
  <c r="E21" i="2" s="1"/>
  <c r="G21" i="2" s="1"/>
  <c r="J1215" i="10"/>
  <c r="J1224" i="10" s="1"/>
  <c r="C1078" i="10"/>
  <c r="K1807" i="10"/>
  <c r="H27" i="2"/>
  <c r="BQ6" i="22"/>
  <c r="C1004" i="10"/>
  <c r="C1006" i="10" s="1"/>
  <c r="K1002" i="10"/>
  <c r="E33" i="16"/>
  <c r="C37" i="23"/>
  <c r="BP48" i="22"/>
  <c r="BP29" i="22"/>
  <c r="BP67" i="22"/>
  <c r="BP17" i="22"/>
  <c r="BP15" i="22"/>
  <c r="BP21" i="22"/>
  <c r="BP23" i="22"/>
  <c r="BP11" i="22"/>
  <c r="BP35" i="22"/>
  <c r="BP45" i="22"/>
  <c r="BP40" i="22"/>
  <c r="BP58" i="22"/>
  <c r="BP43" i="22"/>
  <c r="BP52" i="22"/>
  <c r="BP55" i="22"/>
  <c r="BP63" i="22"/>
  <c r="BP13" i="22"/>
  <c r="BP37" i="22"/>
  <c r="BP68" i="22"/>
  <c r="BP46" i="22"/>
  <c r="BP8" i="22"/>
  <c r="BP9" i="22"/>
  <c r="BP64" i="22"/>
  <c r="BP20" i="22"/>
  <c r="BP49" i="22"/>
  <c r="BP31" i="22"/>
  <c r="BP44" i="22"/>
  <c r="BP12" i="22"/>
  <c r="BP16" i="22"/>
  <c r="BP54" i="22"/>
  <c r="BP28" i="22"/>
  <c r="BP18" i="22"/>
  <c r="BP19" i="22"/>
  <c r="BP47" i="22"/>
  <c r="BP27" i="22"/>
  <c r="BP26" i="22"/>
  <c r="BP66" i="22"/>
  <c r="BP10" i="22"/>
  <c r="BP65" i="22"/>
  <c r="BP53" i="22"/>
  <c r="BP42" i="22"/>
  <c r="BP33" i="22"/>
  <c r="BP56" i="22"/>
  <c r="BP59" i="22"/>
  <c r="BP51" i="22"/>
  <c r="BP34" i="22"/>
  <c r="BP30" i="22"/>
  <c r="BP57" i="22"/>
  <c r="BP32" i="22"/>
  <c r="BP50" i="22"/>
  <c r="BP25" i="22"/>
  <c r="BP36" i="22"/>
  <c r="BP39" i="22"/>
  <c r="BP61" i="22"/>
  <c r="BP38" i="22"/>
  <c r="BP62" i="22"/>
  <c r="BP24" i="22"/>
  <c r="BP22" i="22"/>
  <c r="BP14" i="22"/>
  <c r="BP60" i="22"/>
  <c r="BP41" i="22"/>
  <c r="I39" i="14"/>
  <c r="D21" i="2" s="1"/>
  <c r="F21" i="2" s="1"/>
  <c r="D21" i="3"/>
  <c r="F21" i="3" s="1"/>
  <c r="G21" i="3" s="1"/>
  <c r="H21" i="3" s="1"/>
  <c r="J18" i="19"/>
  <c r="J27" i="19" s="1"/>
  <c r="J224" i="10"/>
  <c r="K128" i="10"/>
  <c r="K142" i="10" s="1"/>
  <c r="J142" i="10"/>
  <c r="J151" i="10" s="1"/>
  <c r="C36" i="23"/>
  <c r="BO53" i="22"/>
  <c r="BO18" i="22"/>
  <c r="BO54" i="22"/>
  <c r="BO28" i="22"/>
  <c r="BO14" i="22"/>
  <c r="BO49" i="22"/>
  <c r="BO64" i="22"/>
  <c r="BO16" i="22"/>
  <c r="BO11" i="22"/>
  <c r="BO60" i="22"/>
  <c r="BO67" i="22"/>
  <c r="BO22" i="22"/>
  <c r="BO66" i="22"/>
  <c r="BO47" i="22"/>
  <c r="BO17" i="22"/>
  <c r="BO12" i="22"/>
  <c r="BO41" i="22"/>
  <c r="BO48" i="22"/>
  <c r="BO56" i="22"/>
  <c r="BO59" i="22"/>
  <c r="BO61" i="22"/>
  <c r="BO32" i="22"/>
  <c r="BO30" i="22"/>
  <c r="BO68" i="22"/>
  <c r="BO34" i="22"/>
  <c r="BO19" i="22"/>
  <c r="BO9" i="22"/>
  <c r="BO44" i="22"/>
  <c r="BO20" i="22"/>
  <c r="BO8" i="22"/>
  <c r="BO63" i="22"/>
  <c r="BO23" i="22"/>
  <c r="BO40" i="22"/>
  <c r="BO42" i="22"/>
  <c r="BO37" i="22"/>
  <c r="BO21" i="22"/>
  <c r="BO65" i="22"/>
  <c r="BO55" i="22"/>
  <c r="BO13" i="22"/>
  <c r="BO35" i="22"/>
  <c r="BO24" i="22"/>
  <c r="BO26" i="22"/>
  <c r="BO38" i="22"/>
  <c r="BO27" i="22"/>
  <c r="BO45" i="22"/>
  <c r="BO58" i="22"/>
  <c r="BO50" i="22"/>
  <c r="BO57" i="22"/>
  <c r="BO62" i="22"/>
  <c r="BO33" i="22"/>
  <c r="BO36" i="22"/>
  <c r="BO29" i="22"/>
  <c r="BO51" i="22"/>
  <c r="BO25" i="22"/>
  <c r="BO15" i="22"/>
  <c r="BO10" i="22"/>
  <c r="BO39" i="22"/>
  <c r="BO46" i="22"/>
  <c r="BO31" i="22"/>
  <c r="BO43" i="22"/>
  <c r="BO52" i="22"/>
  <c r="K7" i="13"/>
  <c r="K23" i="13" s="1"/>
  <c r="J23" i="13"/>
  <c r="J37" i="13" s="1"/>
  <c r="BI63" i="22"/>
  <c r="E2079" i="10"/>
  <c r="K114" i="10"/>
  <c r="C33" i="12"/>
  <c r="C37" i="12" s="1"/>
  <c r="E37" i="12" s="1"/>
  <c r="K31" i="12"/>
  <c r="BI18" i="22"/>
  <c r="E414" i="10"/>
  <c r="K1759" i="10"/>
  <c r="K1770" i="10" s="1"/>
  <c r="J1770" i="10"/>
  <c r="J1779" i="10" s="1"/>
  <c r="I42" i="10"/>
  <c r="I40" i="10"/>
  <c r="K24" i="10"/>
  <c r="K31" i="10" s="1"/>
  <c r="J31" i="10"/>
  <c r="K1072" i="10"/>
  <c r="K1075" i="10" s="1"/>
  <c r="C1079" i="10" s="1"/>
  <c r="J1075" i="10"/>
  <c r="J1076" i="10" s="1"/>
  <c r="I1264" i="10"/>
  <c r="I1261" i="10"/>
  <c r="I227" i="10"/>
  <c r="I225" i="10"/>
  <c r="K2112" i="10"/>
  <c r="C2114" i="10"/>
  <c r="C2116" i="10" s="1"/>
  <c r="H79" i="10"/>
  <c r="H5" i="10" s="1"/>
  <c r="C15" i="3" s="1"/>
  <c r="E15" i="3" s="1"/>
  <c r="H77" i="10"/>
  <c r="I1964" i="10"/>
  <c r="I1967" i="10"/>
  <c r="L262" i="10"/>
  <c r="BG14" i="22" s="1"/>
  <c r="K253" i="10"/>
  <c r="C671" i="10"/>
  <c r="C673" i="10" s="1"/>
  <c r="K669" i="10"/>
  <c r="K1869" i="10"/>
  <c r="K1881" i="10" s="1"/>
  <c r="J1881" i="10"/>
  <c r="J1890" i="10" s="1"/>
  <c r="K796" i="10"/>
  <c r="K808" i="10" s="1"/>
  <c r="J808" i="10"/>
  <c r="J817" i="10" s="1"/>
  <c r="H6" i="10"/>
  <c r="C15" i="4" s="1"/>
  <c r="I2003" i="10"/>
  <c r="I2001" i="10"/>
  <c r="I1929" i="10"/>
  <c r="I1927" i="10"/>
  <c r="K437" i="10"/>
  <c r="K438" i="10" s="1"/>
  <c r="J438" i="10"/>
  <c r="J447" i="10" s="1"/>
  <c r="I2112" i="10"/>
  <c r="I2114" i="10"/>
  <c r="K466" i="10"/>
  <c r="K475" i="10" s="1"/>
  <c r="J475" i="10"/>
  <c r="J484" i="10" s="1"/>
  <c r="K677" i="10"/>
  <c r="J697" i="10"/>
  <c r="J706" i="10" s="1"/>
  <c r="K847" i="10"/>
  <c r="K853" i="10" s="1"/>
  <c r="C857" i="10" s="1"/>
  <c r="J853" i="10"/>
  <c r="J854" i="10" s="1"/>
  <c r="K1367" i="10"/>
  <c r="K1371" i="10" s="1"/>
  <c r="C1375" i="10" s="1"/>
  <c r="J1371" i="10"/>
  <c r="K36" i="10"/>
  <c r="K39" i="10" s="1"/>
  <c r="C43" i="10" s="1"/>
  <c r="J39" i="10"/>
  <c r="H9" i="4"/>
  <c r="H29" i="4" s="1"/>
  <c r="K1215" i="10"/>
  <c r="J18" i="17"/>
  <c r="J27" i="17" s="1"/>
  <c r="C856" i="10"/>
  <c r="C2151" i="10"/>
  <c r="C2153" i="10" s="1"/>
  <c r="K2149" i="10"/>
  <c r="H18" i="2"/>
  <c r="BJ6" i="22"/>
  <c r="J1298" i="10"/>
  <c r="K15" i="14"/>
  <c r="K26" i="14" s="1"/>
  <c r="J26" i="14"/>
  <c r="J39" i="14" s="1"/>
  <c r="K18" i="19"/>
  <c r="J29" i="8"/>
  <c r="O29" i="8"/>
  <c r="O1" i="8" s="1"/>
  <c r="J1" i="8" s="1"/>
  <c r="K29" i="8"/>
  <c r="K40" i="8" s="1"/>
  <c r="K2223" i="10"/>
  <c r="L1707" i="10"/>
  <c r="BH53" i="22" s="1"/>
  <c r="K1696" i="10"/>
  <c r="H153" i="10"/>
  <c r="H151" i="10"/>
  <c r="K1994" i="10"/>
  <c r="K2000" i="10" s="1"/>
  <c r="J2000" i="10"/>
  <c r="J2001" i="10" s="1"/>
  <c r="J2112" i="10"/>
  <c r="J1733" i="10"/>
  <c r="J1742" i="10" s="1"/>
  <c r="J623" i="10"/>
  <c r="J632" i="10" s="1"/>
  <c r="J1483" i="10"/>
  <c r="J1844" i="10"/>
  <c r="J1853" i="10" s="1"/>
  <c r="H28" i="2"/>
  <c r="BR6" i="22"/>
  <c r="L5" i="12"/>
  <c r="AT6" i="22" s="1"/>
  <c r="L11" i="12"/>
  <c r="AW6" i="22" s="1"/>
  <c r="L7" i="12"/>
  <c r="AU6" i="22" s="1"/>
  <c r="L13" i="12"/>
  <c r="AX6" i="22" s="1"/>
  <c r="L24" i="12"/>
  <c r="L9" i="12"/>
  <c r="AV6" i="22" s="1"/>
  <c r="L26" i="12"/>
  <c r="L22" i="12"/>
  <c r="K1653" i="10"/>
  <c r="K1659" i="10" s="1"/>
  <c r="J1659" i="10"/>
  <c r="J1668" i="10" s="1"/>
  <c r="K45" i="5"/>
  <c r="E51" i="5" s="1"/>
  <c r="D22" i="3"/>
  <c r="F22" i="3" s="1"/>
  <c r="G22" i="3" s="1"/>
  <c r="H22" i="3" s="1"/>
  <c r="H28" i="15"/>
  <c r="D22" i="2" s="1"/>
  <c r="F22" i="2" s="1"/>
  <c r="G22" i="2" s="1"/>
  <c r="J2037" i="10"/>
  <c r="K2031" i="10"/>
  <c r="K2037" i="10" s="1"/>
  <c r="C2041" i="10" s="1"/>
  <c r="K270" i="10"/>
  <c r="J290" i="10"/>
  <c r="J299" i="10" s="1"/>
  <c r="K1742" i="10"/>
  <c r="C1744" i="10"/>
  <c r="C1746" i="10" s="1"/>
  <c r="L1483" i="10"/>
  <c r="BG47" i="22" s="1"/>
  <c r="K1474" i="10"/>
  <c r="L11" i="8"/>
  <c r="M11" i="8" s="1"/>
  <c r="N11" i="8" s="1"/>
  <c r="J40" i="8"/>
  <c r="AR69" i="22"/>
  <c r="AR70" i="22" s="1"/>
  <c r="K1092" i="10"/>
  <c r="K1104" i="10" s="1"/>
  <c r="J1104" i="10"/>
  <c r="J1113" i="10" s="1"/>
  <c r="K1510" i="10"/>
  <c r="K1511" i="10" s="1"/>
  <c r="J1511" i="10"/>
  <c r="J1520" i="10" s="1"/>
  <c r="H928" i="10"/>
  <c r="H930" i="10"/>
  <c r="M5" i="8"/>
  <c r="J1816" i="10"/>
  <c r="H188" i="10"/>
  <c r="J2029" i="10"/>
  <c r="J2038" i="10" s="1"/>
  <c r="K1039" i="10"/>
  <c r="C1041" i="10"/>
  <c r="C1043" i="10" s="1"/>
  <c r="K1150" i="10"/>
  <c r="C1152" i="10"/>
  <c r="C1154" i="10" s="1"/>
  <c r="C783" i="10"/>
  <c r="C784" i="10" s="1"/>
  <c r="K780" i="10"/>
  <c r="BI66" i="22"/>
  <c r="E2190" i="10"/>
  <c r="K30" i="14"/>
  <c r="K38" i="14" s="1"/>
  <c r="C43" i="14" s="1"/>
  <c r="J38" i="14"/>
  <c r="I1372" i="10"/>
  <c r="I1374" i="10"/>
  <c r="K215" i="10"/>
  <c r="K216" i="10" s="1"/>
  <c r="J216" i="10"/>
  <c r="J225" i="10" s="1"/>
  <c r="I2041" i="10"/>
  <c r="I2038" i="10"/>
  <c r="K48" i="10"/>
  <c r="J68" i="10"/>
  <c r="J77" i="10" s="1"/>
  <c r="K511" i="10"/>
  <c r="K512" i="10" s="1"/>
  <c r="J512" i="10"/>
  <c r="J521" i="10" s="1"/>
  <c r="I301" i="10"/>
  <c r="I299" i="10"/>
  <c r="K1961" i="10"/>
  <c r="K1963" i="10" s="1"/>
  <c r="J1963" i="10"/>
  <c r="J1964" i="10" s="1"/>
  <c r="D20" i="3"/>
  <c r="F20" i="3" s="1"/>
  <c r="G20" i="3" s="1"/>
  <c r="H20" i="3" s="1"/>
  <c r="D20" i="2"/>
  <c r="F20" i="2" s="1"/>
  <c r="G20" i="2" s="1"/>
  <c r="J1335" i="10"/>
  <c r="C1633" i="10"/>
  <c r="C1635" i="10" s="1"/>
  <c r="K1631" i="10"/>
  <c r="BI10" i="22"/>
  <c r="E118" i="10"/>
  <c r="F40" i="8"/>
  <c r="C43" i="23"/>
  <c r="BU55" i="22"/>
  <c r="BU66" i="22"/>
  <c r="BU59" i="22"/>
  <c r="BU61" i="22"/>
  <c r="BU52" i="22"/>
  <c r="BU10" i="22"/>
  <c r="BU29" i="22"/>
  <c r="BU19" i="22"/>
  <c r="BU43" i="22"/>
  <c r="BU34" i="22"/>
  <c r="BU68" i="22"/>
  <c r="BU9" i="22"/>
  <c r="BU25" i="22"/>
  <c r="BU37" i="22"/>
  <c r="BU31" i="22"/>
  <c r="BU17" i="22"/>
  <c r="BU48" i="22"/>
  <c r="BU38" i="22"/>
  <c r="BU32" i="22"/>
  <c r="BU28" i="22"/>
  <c r="BU22" i="22"/>
  <c r="BU8" i="22"/>
  <c r="BU14" i="22"/>
  <c r="BU35" i="22"/>
  <c r="BU11" i="22"/>
  <c r="BU20" i="22"/>
  <c r="BU49" i="22"/>
  <c r="BU54" i="22"/>
  <c r="BU42" i="22"/>
  <c r="BU62" i="22"/>
  <c r="BU45" i="22"/>
  <c r="BU65" i="22"/>
  <c r="BU56" i="22"/>
  <c r="BU27" i="22"/>
  <c r="BU15" i="22"/>
  <c r="BU23" i="22"/>
  <c r="BU57" i="22"/>
  <c r="BU50" i="22"/>
  <c r="BU12" i="22"/>
  <c r="BU16" i="22"/>
  <c r="BU40" i="22"/>
  <c r="BU67" i="22"/>
  <c r="BU64" i="22"/>
  <c r="BU47" i="22"/>
  <c r="BU33" i="22"/>
  <c r="BU41" i="22"/>
  <c r="BU51" i="22"/>
  <c r="BU58" i="22"/>
  <c r="BU39" i="22"/>
  <c r="BU46" i="22"/>
  <c r="BU36" i="22"/>
  <c r="BU18" i="22"/>
  <c r="BU53" i="22"/>
  <c r="BU60" i="22"/>
  <c r="BU13" i="22"/>
  <c r="BU21" i="22"/>
  <c r="BU63" i="22"/>
  <c r="BU24" i="22"/>
  <c r="BU30" i="22"/>
  <c r="BU44" i="22"/>
  <c r="BU26" i="22"/>
  <c r="D12" i="3" l="1"/>
  <c r="K46" i="8"/>
  <c r="D12" i="2" s="1"/>
  <c r="M1" i="9"/>
  <c r="N1" i="8"/>
  <c r="BU69" i="22"/>
  <c r="BU70" i="22" s="1"/>
  <c r="C1670" i="10"/>
  <c r="C1672" i="10" s="1"/>
  <c r="K1668" i="10"/>
  <c r="K1224" i="10"/>
  <c r="C1226" i="10"/>
  <c r="C1228" i="10" s="1"/>
  <c r="F15" i="4"/>
  <c r="F29" i="4" s="1"/>
  <c r="D29" i="4"/>
  <c r="L77" i="10"/>
  <c r="K68" i="10"/>
  <c r="J46" i="8"/>
  <c r="C12" i="2" s="1"/>
  <c r="C12" i="3"/>
  <c r="L29" i="8"/>
  <c r="C858" i="10"/>
  <c r="L706" i="10"/>
  <c r="BG26" i="22" s="1"/>
  <c r="K697" i="10"/>
  <c r="BI64" i="22"/>
  <c r="E2116" i="10"/>
  <c r="J40" i="10"/>
  <c r="BO69" i="22"/>
  <c r="BO70" i="22" s="1"/>
  <c r="C153" i="10"/>
  <c r="C155" i="10" s="1"/>
  <c r="K151" i="10"/>
  <c r="C38" i="23"/>
  <c r="BQ41" i="22"/>
  <c r="BQ46" i="22"/>
  <c r="BQ57" i="22"/>
  <c r="BQ50" i="22"/>
  <c r="BQ59" i="22"/>
  <c r="BQ29" i="22"/>
  <c r="BQ58" i="22"/>
  <c r="BQ13" i="22"/>
  <c r="BQ53" i="22"/>
  <c r="BQ21" i="22"/>
  <c r="BQ38" i="22"/>
  <c r="BQ66" i="22"/>
  <c r="BQ67" i="22"/>
  <c r="BQ60" i="22"/>
  <c r="BQ42" i="22"/>
  <c r="BQ65" i="22"/>
  <c r="BQ45" i="22"/>
  <c r="BQ49" i="22"/>
  <c r="BQ63" i="22"/>
  <c r="BQ11" i="22"/>
  <c r="BQ17" i="22"/>
  <c r="BQ35" i="22"/>
  <c r="BQ25" i="22"/>
  <c r="BQ32" i="22"/>
  <c r="BQ40" i="22"/>
  <c r="BQ68" i="22"/>
  <c r="BQ37" i="22"/>
  <c r="BQ43" i="22"/>
  <c r="BQ12" i="22"/>
  <c r="BQ56" i="22"/>
  <c r="BQ44" i="22"/>
  <c r="BQ61" i="22"/>
  <c r="BQ36" i="22"/>
  <c r="BQ47" i="22"/>
  <c r="BQ27" i="22"/>
  <c r="BQ9" i="22"/>
  <c r="BQ62" i="22"/>
  <c r="BQ19" i="22"/>
  <c r="BQ52" i="22"/>
  <c r="BQ8" i="22"/>
  <c r="BQ14" i="22"/>
  <c r="BQ10" i="22"/>
  <c r="BQ30" i="22"/>
  <c r="BQ48" i="22"/>
  <c r="BQ16" i="22"/>
  <c r="BQ54" i="22"/>
  <c r="BQ51" i="22"/>
  <c r="BQ22" i="22"/>
  <c r="BQ26" i="22"/>
  <c r="BQ20" i="22"/>
  <c r="BQ18" i="22"/>
  <c r="BQ31" i="22"/>
  <c r="BQ33" i="22"/>
  <c r="BQ55" i="22"/>
  <c r="BQ24" i="22"/>
  <c r="BQ15" i="22"/>
  <c r="BQ39" i="22"/>
  <c r="BQ28" i="22"/>
  <c r="BQ34" i="22"/>
  <c r="BQ64" i="22"/>
  <c r="BQ23" i="22"/>
  <c r="C1080" i="10"/>
  <c r="J17" i="11"/>
  <c r="K17" i="11"/>
  <c r="C560" i="10"/>
  <c r="C562" i="10" s="1"/>
  <c r="K558" i="10"/>
  <c r="L1927" i="10"/>
  <c r="BG59" i="22" s="1"/>
  <c r="K1918" i="10"/>
  <c r="C1596" i="10"/>
  <c r="C1598" i="10" s="1"/>
  <c r="K1594" i="10"/>
  <c r="BI57" i="22"/>
  <c r="E1857" i="10"/>
  <c r="C191" i="10"/>
  <c r="C192" i="10" s="1"/>
  <c r="K188" i="10"/>
  <c r="C1967" i="10"/>
  <c r="C1968" i="10" s="1"/>
  <c r="K1964" i="10"/>
  <c r="BI28" i="22"/>
  <c r="E784" i="10"/>
  <c r="BI65" i="22"/>
  <c r="E2153" i="10"/>
  <c r="K484" i="10"/>
  <c r="C486" i="10"/>
  <c r="C488" i="10" s="1"/>
  <c r="H21" i="2"/>
  <c r="BM6" i="22"/>
  <c r="K1557" i="10"/>
  <c r="C1559" i="10"/>
  <c r="C1561" i="10" s="1"/>
  <c r="C1339" i="10"/>
  <c r="BI51" i="22"/>
  <c r="E1635" i="10"/>
  <c r="C227" i="10"/>
  <c r="C229" i="10" s="1"/>
  <c r="K225" i="10"/>
  <c r="BI35" i="22"/>
  <c r="E1043" i="10"/>
  <c r="K1113" i="10"/>
  <c r="C1115" i="10"/>
  <c r="C1117" i="10" s="1"/>
  <c r="BI54" i="22"/>
  <c r="E1746" i="10"/>
  <c r="L299" i="10"/>
  <c r="BG15" i="22" s="1"/>
  <c r="K290" i="10"/>
  <c r="H22" i="2"/>
  <c r="BN6" i="22"/>
  <c r="K27" i="19"/>
  <c r="C29" i="19"/>
  <c r="C33" i="19" s="1"/>
  <c r="K817" i="10"/>
  <c r="C819" i="10"/>
  <c r="C821" i="10" s="1"/>
  <c r="H7" i="10"/>
  <c r="K40" i="10"/>
  <c r="C42" i="10"/>
  <c r="C44" i="10" s="1"/>
  <c r="K1779" i="10"/>
  <c r="C1781" i="10"/>
  <c r="C1783" i="10" s="1"/>
  <c r="K2038" i="10"/>
  <c r="BI68" i="22"/>
  <c r="E2227" i="10"/>
  <c r="C21" i="23"/>
  <c r="BK70" i="22"/>
  <c r="BI16" i="22"/>
  <c r="E340" i="10"/>
  <c r="E1302" i="10"/>
  <c r="BI42" i="22"/>
  <c r="K521" i="10"/>
  <c r="C523" i="10"/>
  <c r="C525" i="10" s="1"/>
  <c r="K1705" i="10"/>
  <c r="C1707" i="10"/>
  <c r="C1709" i="10" s="1"/>
  <c r="C449" i="10"/>
  <c r="C451" i="10" s="1"/>
  <c r="K447" i="10"/>
  <c r="BI25" i="22"/>
  <c r="E673" i="10"/>
  <c r="I7" i="10"/>
  <c r="D15" i="2" s="1"/>
  <c r="F15" i="2" s="1"/>
  <c r="C1818" i="10"/>
  <c r="C1820" i="10" s="1"/>
  <c r="K1816" i="10"/>
  <c r="K36" i="13"/>
  <c r="C41" i="13" s="1"/>
  <c r="L36" i="13"/>
  <c r="C30" i="15"/>
  <c r="C34" i="15" s="1"/>
  <c r="J28" i="15"/>
  <c r="E2042" i="10"/>
  <c r="BI62" i="22"/>
  <c r="H20" i="2"/>
  <c r="BL6" i="22"/>
  <c r="BI38" i="22"/>
  <c r="E1154" i="10"/>
  <c r="N5" i="8"/>
  <c r="C1522" i="10"/>
  <c r="C1524" i="10" s="1"/>
  <c r="K1520" i="10"/>
  <c r="C1485" i="10"/>
  <c r="C1487" i="10" s="1"/>
  <c r="K1483" i="10"/>
  <c r="C39" i="23"/>
  <c r="BR40" i="22"/>
  <c r="BR45" i="22"/>
  <c r="BR24" i="22"/>
  <c r="BR34" i="22"/>
  <c r="BR33" i="22"/>
  <c r="BR47" i="22"/>
  <c r="BR23" i="22"/>
  <c r="BR10" i="22"/>
  <c r="BR27" i="22"/>
  <c r="BR59" i="22"/>
  <c r="BR50" i="22"/>
  <c r="BR48" i="22"/>
  <c r="BR43" i="22"/>
  <c r="BR67" i="22"/>
  <c r="BR42" i="22"/>
  <c r="BR11" i="22"/>
  <c r="BR13" i="22"/>
  <c r="BR66" i="22"/>
  <c r="BR9" i="22"/>
  <c r="BR37" i="22"/>
  <c r="BR25" i="22"/>
  <c r="BR57" i="22"/>
  <c r="BR12" i="22"/>
  <c r="BR39" i="22"/>
  <c r="BR14" i="22"/>
  <c r="BR8" i="22"/>
  <c r="BR69" i="22" s="1"/>
  <c r="BR70" i="22" s="1"/>
  <c r="BR49" i="22"/>
  <c r="BR16" i="22"/>
  <c r="BR51" i="22"/>
  <c r="BR29" i="22"/>
  <c r="BR31" i="22"/>
  <c r="BR22" i="22"/>
  <c r="BR68" i="22"/>
  <c r="BR53" i="22"/>
  <c r="BR17" i="22"/>
  <c r="BR18" i="22"/>
  <c r="BR58" i="22"/>
  <c r="BR55" i="22"/>
  <c r="BR64" i="22"/>
  <c r="BR46" i="22"/>
  <c r="BR44" i="22"/>
  <c r="BR63" i="22"/>
  <c r="BR20" i="22"/>
  <c r="BR54" i="22"/>
  <c r="BR32" i="22"/>
  <c r="BR30" i="22"/>
  <c r="BR28" i="22"/>
  <c r="BR56" i="22"/>
  <c r="BR61" i="22"/>
  <c r="BR52" i="22"/>
  <c r="BR36" i="22"/>
  <c r="BR65" i="22"/>
  <c r="BR15" i="22"/>
  <c r="BR21" i="22"/>
  <c r="BR62" i="22"/>
  <c r="BR19" i="22"/>
  <c r="BR38" i="22"/>
  <c r="BR41" i="22"/>
  <c r="BR60" i="22"/>
  <c r="BR35" i="22"/>
  <c r="BR26" i="22"/>
  <c r="C2004" i="10"/>
  <c r="C2005" i="10" s="1"/>
  <c r="K2001" i="10"/>
  <c r="C41" i="14"/>
  <c r="C45" i="14" s="1"/>
  <c r="K39" i="14"/>
  <c r="C20" i="23"/>
  <c r="BJ70" i="22"/>
  <c r="K854" i="10"/>
  <c r="C29" i="4"/>
  <c r="C30" i="4" s="1"/>
  <c r="E15" i="4"/>
  <c r="K1890" i="10"/>
  <c r="C1892" i="10"/>
  <c r="C1894" i="10" s="1"/>
  <c r="K262" i="10"/>
  <c r="C264" i="10"/>
  <c r="C266" i="10" s="1"/>
  <c r="I5" i="10"/>
  <c r="D15" i="3" s="1"/>
  <c r="F15" i="3" s="1"/>
  <c r="G15" i="3" s="1"/>
  <c r="C39" i="13"/>
  <c r="C43" i="13" s="1"/>
  <c r="K37" i="13"/>
  <c r="BP69" i="22"/>
  <c r="BP70" i="22" s="1"/>
  <c r="E1006" i="10"/>
  <c r="BI34" i="22"/>
  <c r="K1076" i="10"/>
  <c r="BI17" i="22"/>
  <c r="E377" i="10"/>
  <c r="E636" i="10"/>
  <c r="BI24" i="22"/>
  <c r="L1374" i="10"/>
  <c r="K1363" i="10"/>
  <c r="K1335" i="10"/>
  <c r="BI27" i="22"/>
  <c r="E747" i="10"/>
  <c r="E895" i="10"/>
  <c r="BI31" i="22"/>
  <c r="I15" i="3" l="1"/>
  <c r="H15" i="3"/>
  <c r="E1894" i="10"/>
  <c r="BI58" i="22"/>
  <c r="BW58" i="22" s="1"/>
  <c r="C26" i="23"/>
  <c r="BM18" i="22"/>
  <c r="BM53" i="22"/>
  <c r="BM47" i="22"/>
  <c r="BM38" i="22"/>
  <c r="BM15" i="22"/>
  <c r="BM58" i="22"/>
  <c r="BM23" i="22"/>
  <c r="BM33" i="22"/>
  <c r="BW33" i="22" s="1"/>
  <c r="BM62" i="22"/>
  <c r="BM60" i="22"/>
  <c r="BM34" i="22"/>
  <c r="BW34" i="22" s="1"/>
  <c r="BM30" i="22"/>
  <c r="BM21" i="22"/>
  <c r="BM40" i="22"/>
  <c r="BM11" i="22"/>
  <c r="BM25" i="22"/>
  <c r="BM27" i="22"/>
  <c r="BW27" i="22" s="1"/>
  <c r="BM29" i="22"/>
  <c r="BM35" i="22"/>
  <c r="BM49" i="22"/>
  <c r="BM55" i="22"/>
  <c r="BM20" i="22"/>
  <c r="BM50" i="22"/>
  <c r="BM66" i="22"/>
  <c r="BW66" i="22" s="1"/>
  <c r="BM61" i="22"/>
  <c r="BM10" i="22"/>
  <c r="BM24" i="22"/>
  <c r="BW24" i="22" s="1"/>
  <c r="BM46" i="22"/>
  <c r="BM37" i="22"/>
  <c r="BM68" i="22"/>
  <c r="BW68" i="22" s="1"/>
  <c r="BM22" i="22"/>
  <c r="BM16" i="22"/>
  <c r="BM42" i="22"/>
  <c r="BM45" i="22"/>
  <c r="BM28" i="22"/>
  <c r="BW28" i="22" s="1"/>
  <c r="BM44" i="22"/>
  <c r="BM17" i="22"/>
  <c r="BM26" i="22"/>
  <c r="BM12" i="22"/>
  <c r="BM52" i="22"/>
  <c r="BM36" i="22"/>
  <c r="BM63" i="22"/>
  <c r="BM59" i="22"/>
  <c r="BM54" i="22"/>
  <c r="BW54" i="22" s="1"/>
  <c r="BM32" i="22"/>
  <c r="BM9" i="22"/>
  <c r="BM64" i="22"/>
  <c r="BW64" i="22" s="1"/>
  <c r="BM67" i="22"/>
  <c r="BM19" i="22"/>
  <c r="BM65" i="22"/>
  <c r="BM39" i="22"/>
  <c r="BW39" i="22" s="1"/>
  <c r="BM41" i="22"/>
  <c r="BM51" i="22"/>
  <c r="BW51" i="22" s="1"/>
  <c r="BM8" i="22"/>
  <c r="BM13" i="22"/>
  <c r="BM57" i="22"/>
  <c r="BM56" i="22"/>
  <c r="BM43" i="22"/>
  <c r="BM31" i="22"/>
  <c r="BW31" i="22" s="1"/>
  <c r="BM48" i="22"/>
  <c r="BM14" i="22"/>
  <c r="C1929" i="10"/>
  <c r="C1931" i="10" s="1"/>
  <c r="K1927" i="10"/>
  <c r="BH44" i="22"/>
  <c r="BH69" i="22" s="1"/>
  <c r="L3" i="10"/>
  <c r="E266" i="10"/>
  <c r="BI14" i="22"/>
  <c r="E29" i="4"/>
  <c r="G15" i="4"/>
  <c r="E2005" i="10"/>
  <c r="BI61" i="22"/>
  <c r="C28" i="23"/>
  <c r="BL70" i="22"/>
  <c r="BW25" i="22"/>
  <c r="E1783" i="10"/>
  <c r="BI55" i="22"/>
  <c r="J7" i="10"/>
  <c r="C15" i="2"/>
  <c r="E15" i="2" s="1"/>
  <c r="G15" i="2" s="1"/>
  <c r="BI13" i="22"/>
  <c r="E229" i="10"/>
  <c r="BI49" i="22"/>
  <c r="E1561" i="10"/>
  <c r="E488" i="10"/>
  <c r="BI20" i="22"/>
  <c r="BI36" i="22"/>
  <c r="E1080" i="10"/>
  <c r="E12" i="2"/>
  <c r="BI52" i="22"/>
  <c r="E1672" i="10"/>
  <c r="BI47" i="22"/>
  <c r="BW47" i="22" s="1"/>
  <c r="E1487" i="10"/>
  <c r="E34" i="15"/>
  <c r="E1820" i="10"/>
  <c r="BI56" i="22"/>
  <c r="E525" i="10"/>
  <c r="BI21" i="22"/>
  <c r="E821" i="10"/>
  <c r="BI29" i="22"/>
  <c r="C27" i="23"/>
  <c r="BN26" i="22"/>
  <c r="BN18" i="22"/>
  <c r="BN53" i="22"/>
  <c r="BN22" i="22"/>
  <c r="BN57" i="22"/>
  <c r="BN19" i="22"/>
  <c r="BN33" i="22"/>
  <c r="BN21" i="22"/>
  <c r="BN40" i="22"/>
  <c r="BN59" i="22"/>
  <c r="BN9" i="22"/>
  <c r="BN68" i="22"/>
  <c r="BN42" i="22"/>
  <c r="BN45" i="22"/>
  <c r="BN35" i="22"/>
  <c r="BN49" i="22"/>
  <c r="BN17" i="22"/>
  <c r="BW17" i="22" s="1"/>
  <c r="BN46" i="22"/>
  <c r="BN16" i="22"/>
  <c r="BN54" i="22"/>
  <c r="BN51" i="22"/>
  <c r="BN14" i="22"/>
  <c r="BN10" i="22"/>
  <c r="BN11" i="22"/>
  <c r="BN41" i="22"/>
  <c r="BN48" i="22"/>
  <c r="BN66" i="22"/>
  <c r="BN37" i="22"/>
  <c r="BN15" i="22"/>
  <c r="BN60" i="22"/>
  <c r="BN25" i="22"/>
  <c r="BN55" i="22"/>
  <c r="BN58" i="22"/>
  <c r="BN31" i="22"/>
  <c r="BN44" i="22"/>
  <c r="BN62" i="22"/>
  <c r="BN28" i="22"/>
  <c r="BN56" i="22"/>
  <c r="BN20" i="22"/>
  <c r="BN61" i="22"/>
  <c r="BN47" i="22"/>
  <c r="BN13" i="22"/>
  <c r="BN65" i="22"/>
  <c r="BN24" i="22"/>
  <c r="BN8" i="22"/>
  <c r="BN12" i="22"/>
  <c r="BN27" i="22"/>
  <c r="BN50" i="22"/>
  <c r="BN39" i="22"/>
  <c r="BN43" i="22"/>
  <c r="BN29" i="22"/>
  <c r="BN63" i="22"/>
  <c r="BN34" i="22"/>
  <c r="BN38" i="22"/>
  <c r="BN36" i="22"/>
  <c r="BN30" i="22"/>
  <c r="BN67" i="22"/>
  <c r="BN23" i="22"/>
  <c r="BN64" i="22"/>
  <c r="BN52" i="22"/>
  <c r="BN32" i="22"/>
  <c r="BI12" i="22"/>
  <c r="E192" i="10"/>
  <c r="E1598" i="10"/>
  <c r="BI50" i="22"/>
  <c r="BW50" i="22" s="1"/>
  <c r="E562" i="10"/>
  <c r="BI22" i="22"/>
  <c r="BI11" i="22"/>
  <c r="BW11" i="22" s="1"/>
  <c r="E155" i="10"/>
  <c r="BI30" i="22"/>
  <c r="E858" i="10"/>
  <c r="K77" i="10"/>
  <c r="C79" i="10"/>
  <c r="C81" i="10" s="1"/>
  <c r="E1228" i="10"/>
  <c r="BI40" i="22"/>
  <c r="BW40" i="22" s="1"/>
  <c r="F12" i="2"/>
  <c r="F29" i="2" s="1"/>
  <c r="D29" i="2"/>
  <c r="C31" i="4"/>
  <c r="C32" i="4"/>
  <c r="E43" i="13"/>
  <c r="E45" i="14"/>
  <c r="BW62" i="22"/>
  <c r="L29" i="13"/>
  <c r="L15" i="13"/>
  <c r="BD6" i="22" s="1"/>
  <c r="L31" i="13"/>
  <c r="L25" i="13"/>
  <c r="L11" i="13"/>
  <c r="BB6" i="22" s="1"/>
  <c r="L13" i="13"/>
  <c r="BC6" i="22" s="1"/>
  <c r="L27" i="13"/>
  <c r="L9" i="13"/>
  <c r="BA6" i="22" s="1"/>
  <c r="L5" i="13"/>
  <c r="AY6" i="22" s="1"/>
  <c r="L17" i="13"/>
  <c r="BE6" i="22" s="1"/>
  <c r="L7" i="13"/>
  <c r="AZ6" i="22" s="1"/>
  <c r="L19" i="13"/>
  <c r="BF6" i="22" s="1"/>
  <c r="BI19" i="22"/>
  <c r="E451" i="10"/>
  <c r="BW16" i="22"/>
  <c r="E44" i="10"/>
  <c r="BI8" i="22"/>
  <c r="BW35" i="22"/>
  <c r="K5" i="11"/>
  <c r="AS6" i="22" s="1"/>
  <c r="K12" i="11"/>
  <c r="BQ69" i="22"/>
  <c r="BQ70" i="22" s="1"/>
  <c r="M29" i="8"/>
  <c r="L40" i="8"/>
  <c r="L46" i="8" s="1"/>
  <c r="BG9" i="22"/>
  <c r="BG69" i="22" s="1"/>
  <c r="L1" i="10"/>
  <c r="F12" i="3"/>
  <c r="F29" i="3" s="1"/>
  <c r="D29" i="3"/>
  <c r="K1372" i="10"/>
  <c r="C1374" i="10"/>
  <c r="C1376" i="10" s="1"/>
  <c r="BI48" i="22"/>
  <c r="E1524" i="10"/>
  <c r="BW38" i="22"/>
  <c r="E1709" i="10"/>
  <c r="BI53" i="22"/>
  <c r="BW53" i="22" s="1"/>
  <c r="BW42" i="22"/>
  <c r="E33" i="19"/>
  <c r="C301" i="10"/>
  <c r="C303" i="10" s="1"/>
  <c r="K299" i="10"/>
  <c r="BI37" i="22"/>
  <c r="BW37" i="22" s="1"/>
  <c r="E1117" i="10"/>
  <c r="E1339" i="10"/>
  <c r="BI43" i="22"/>
  <c r="BW43" i="22" s="1"/>
  <c r="BW65" i="22"/>
  <c r="BI60" i="22"/>
  <c r="E1968" i="10"/>
  <c r="BW57" i="22"/>
  <c r="C22" i="11"/>
  <c r="C24" i="11" s="1"/>
  <c r="E24" i="11" s="1"/>
  <c r="J18" i="11"/>
  <c r="C708" i="10"/>
  <c r="C710" i="10" s="1"/>
  <c r="K706" i="10"/>
  <c r="E12" i="3"/>
  <c r="C29" i="3"/>
  <c r="BZ31" i="22" l="1"/>
  <c r="BZ64" i="22"/>
  <c r="BZ28" i="22"/>
  <c r="BZ24" i="22"/>
  <c r="BZ34" i="22"/>
  <c r="BZ17" i="22"/>
  <c r="BY68" i="22"/>
  <c r="BY6" i="22"/>
  <c r="C45" i="23" s="1"/>
  <c r="BZ54" i="22"/>
  <c r="BZ51" i="22"/>
  <c r="BZ27" i="22"/>
  <c r="G12" i="3"/>
  <c r="E29" i="3"/>
  <c r="BZ37" i="22"/>
  <c r="E710" i="10"/>
  <c r="BI26" i="22"/>
  <c r="BW26" i="22" s="1"/>
  <c r="E303" i="10"/>
  <c r="BI15" i="22"/>
  <c r="BW15" i="22" s="1"/>
  <c r="E1376" i="10"/>
  <c r="BI44" i="22"/>
  <c r="BW44" i="22" s="1"/>
  <c r="L2" i="10"/>
  <c r="BG71" i="22"/>
  <c r="BZ35" i="22"/>
  <c r="BW30" i="22"/>
  <c r="BW12" i="22"/>
  <c r="C29" i="2"/>
  <c r="BW20" i="22"/>
  <c r="BW55" i="22"/>
  <c r="BW32" i="22"/>
  <c r="BW10" i="22"/>
  <c r="BZ65" i="22"/>
  <c r="BZ62" i="22"/>
  <c r="BZ11" i="22"/>
  <c r="C30" i="3"/>
  <c r="BW60" i="22"/>
  <c r="BZ38" i="22"/>
  <c r="BG70" i="22"/>
  <c r="BW8" i="22"/>
  <c r="BW19" i="22"/>
  <c r="E81" i="10"/>
  <c r="BI9" i="22"/>
  <c r="BW9" i="22" s="1"/>
  <c r="BZ50" i="22"/>
  <c r="BW29" i="22"/>
  <c r="BW56" i="22"/>
  <c r="BZ47" i="22"/>
  <c r="G12" i="2"/>
  <c r="E29" i="2"/>
  <c r="BW13" i="22"/>
  <c r="BW61" i="22"/>
  <c r="BW14" i="22"/>
  <c r="BW41" i="22"/>
  <c r="BW67" i="22"/>
  <c r="BW46" i="22"/>
  <c r="BW18" i="22"/>
  <c r="BZ42" i="22"/>
  <c r="H15" i="2"/>
  <c r="BI6" i="22"/>
  <c r="BZ25" i="22"/>
  <c r="BZ39" i="22"/>
  <c r="BZ66" i="22"/>
  <c r="BZ33" i="22"/>
  <c r="BZ58" i="22"/>
  <c r="BZ57" i="22"/>
  <c r="BZ43" i="22"/>
  <c r="BZ53" i="22"/>
  <c r="BW48" i="22"/>
  <c r="N29" i="8"/>
  <c r="M40" i="8"/>
  <c r="BZ16" i="22"/>
  <c r="BZ40" i="22"/>
  <c r="BW22" i="22"/>
  <c r="BN69" i="22"/>
  <c r="BN70" i="22" s="1"/>
  <c r="BW21" i="22"/>
  <c r="BW52" i="22"/>
  <c r="BW36" i="22"/>
  <c r="BW49" i="22"/>
  <c r="H15" i="4"/>
  <c r="G29" i="4"/>
  <c r="E32" i="4" s="1"/>
  <c r="E1931" i="10"/>
  <c r="BI59" i="22"/>
  <c r="BW59" i="22" s="1"/>
  <c r="BM69" i="22"/>
  <c r="BM70" i="22" s="1"/>
  <c r="BW63" i="22"/>
  <c r="BW45" i="22"/>
  <c r="BW23" i="22"/>
  <c r="BZ45" i="22" l="1"/>
  <c r="BZ36" i="22"/>
  <c r="CA16" i="22"/>
  <c r="CB16" i="22"/>
  <c r="CB57" i="22"/>
  <c r="CA57" i="22"/>
  <c r="BZ18" i="22"/>
  <c r="AQ6" i="22"/>
  <c r="H12" i="2"/>
  <c r="G29" i="2"/>
  <c r="BZ29" i="22"/>
  <c r="CB62" i="22"/>
  <c r="CA62" i="22"/>
  <c r="CC62" i="22" s="1"/>
  <c r="BZ32" i="22"/>
  <c r="BZ63" i="22"/>
  <c r="BZ52" i="22"/>
  <c r="CB53" i="22"/>
  <c r="CA53" i="22"/>
  <c r="CC53" i="22" s="1"/>
  <c r="CA39" i="22"/>
  <c r="CC39" i="22" s="1"/>
  <c r="CB39" i="22"/>
  <c r="BZ46" i="22"/>
  <c r="CB47" i="22"/>
  <c r="CA47" i="22"/>
  <c r="BZ19" i="22"/>
  <c r="BZ12" i="22"/>
  <c r="BZ15" i="22"/>
  <c r="I12" i="3"/>
  <c r="G29" i="3"/>
  <c r="H12" i="3"/>
  <c r="CA51" i="22"/>
  <c r="CB51" i="22"/>
  <c r="BY69" i="22"/>
  <c r="CC68" i="22"/>
  <c r="CB34" i="22"/>
  <c r="CA34" i="22"/>
  <c r="CC34" i="22" s="1"/>
  <c r="CA28" i="22"/>
  <c r="CC28" i="22" s="1"/>
  <c r="CB28" i="22"/>
  <c r="BZ21" i="22"/>
  <c r="CA40" i="22"/>
  <c r="CC40" i="22" s="1"/>
  <c r="CB40" i="22"/>
  <c r="CA58" i="22"/>
  <c r="CB58" i="22"/>
  <c r="CB66" i="22"/>
  <c r="CA66" i="22"/>
  <c r="CB42" i="22"/>
  <c r="CA42" i="22"/>
  <c r="CC42" i="22" s="1"/>
  <c r="BZ67" i="22"/>
  <c r="BZ13" i="22"/>
  <c r="CA50" i="22"/>
  <c r="CC50" i="22" s="1"/>
  <c r="CB50" i="22"/>
  <c r="BW69" i="22"/>
  <c r="BZ8" i="22"/>
  <c r="CB11" i="22"/>
  <c r="CA11" i="22"/>
  <c r="CC11" i="22" s="1"/>
  <c r="CB65" i="22"/>
  <c r="CA65" i="22"/>
  <c r="BZ55" i="22"/>
  <c r="BZ30" i="22"/>
  <c r="CB17" i="22"/>
  <c r="CA17" i="22"/>
  <c r="CC17" i="22" s="1"/>
  <c r="BZ22" i="22"/>
  <c r="C40" i="23"/>
  <c r="BZ14" i="22"/>
  <c r="C31" i="3"/>
  <c r="C32" i="3" s="1"/>
  <c r="C36" i="3" s="1"/>
  <c r="C30" i="2"/>
  <c r="G32" i="2"/>
  <c r="M46" i="8"/>
  <c r="C48" i="8"/>
  <c r="C52" i="8" s="1"/>
  <c r="F52" i="8" s="1"/>
  <c r="CA33" i="22"/>
  <c r="CC33" i="22" s="1"/>
  <c r="CB33" i="22"/>
  <c r="BZ61" i="22"/>
  <c r="CB38" i="22"/>
  <c r="CA38" i="22"/>
  <c r="BZ23" i="22"/>
  <c r="BZ59" i="22"/>
  <c r="BZ49" i="22"/>
  <c r="BZ48" i="22"/>
  <c r="CA43" i="22"/>
  <c r="CB43" i="22"/>
  <c r="CA25" i="22"/>
  <c r="CC25" i="22" s="1"/>
  <c r="CB25" i="22"/>
  <c r="BZ41" i="22"/>
  <c r="BZ56" i="22"/>
  <c r="BZ9" i="22"/>
  <c r="BI69" i="22"/>
  <c r="BI70" i="22" s="1"/>
  <c r="BZ60" i="22"/>
  <c r="BZ10" i="22"/>
  <c r="BZ20" i="22"/>
  <c r="CB35" i="22"/>
  <c r="CA35" i="22"/>
  <c r="CC35" i="22" s="1"/>
  <c r="BZ44" i="22"/>
  <c r="BZ26" i="22"/>
  <c r="CB37" i="22"/>
  <c r="CA37" i="22"/>
  <c r="CA27" i="22"/>
  <c r="CB27" i="22"/>
  <c r="CA54" i="22"/>
  <c r="CC54" i="22" s="1"/>
  <c r="CB54" i="22"/>
  <c r="CA24" i="22"/>
  <c r="CB24" i="22"/>
  <c r="CB64" i="22"/>
  <c r="CA64" i="22"/>
  <c r="CA31" i="22"/>
  <c r="CB31" i="22"/>
  <c r="H36" i="3" l="1"/>
  <c r="E36" i="3"/>
  <c r="CA13" i="22"/>
  <c r="CC13" i="22" s="1"/>
  <c r="CB13" i="22"/>
  <c r="CA12" i="22"/>
  <c r="CB12" i="22"/>
  <c r="CB52" i="22"/>
  <c r="CA52" i="22"/>
  <c r="CB32" i="22"/>
  <c r="CA32" i="22"/>
  <c r="CC32" i="22" s="1"/>
  <c r="CC31" i="22"/>
  <c r="CC24" i="22"/>
  <c r="CA26" i="22"/>
  <c r="CB26" i="22"/>
  <c r="CA10" i="22"/>
  <c r="CC10" i="22" s="1"/>
  <c r="CB10" i="22"/>
  <c r="CA41" i="22"/>
  <c r="CB41" i="22"/>
  <c r="CB61" i="22"/>
  <c r="CA61" i="22"/>
  <c r="CC64" i="22"/>
  <c r="CC37" i="22"/>
  <c r="CA44" i="22"/>
  <c r="CC44" i="22" s="1"/>
  <c r="CB44" i="22"/>
  <c r="CB20" i="22"/>
  <c r="CA20" i="22"/>
  <c r="CC20" i="22" s="1"/>
  <c r="CB60" i="22"/>
  <c r="CA60" i="22"/>
  <c r="CA9" i="22"/>
  <c r="CB9" i="22"/>
  <c r="CC43" i="22"/>
  <c r="CB49" i="22"/>
  <c r="CA49" i="22"/>
  <c r="CB23" i="22"/>
  <c r="CA23" i="22"/>
  <c r="CB55" i="22"/>
  <c r="CA55" i="22"/>
  <c r="CA67" i="22"/>
  <c r="CC67" i="22" s="1"/>
  <c r="CB67" i="22"/>
  <c r="CC66" i="22"/>
  <c r="CA15" i="22"/>
  <c r="CB15" i="22"/>
  <c r="CC57" i="22"/>
  <c r="CA36" i="22"/>
  <c r="CC36" i="22" s="1"/>
  <c r="CB36" i="22"/>
  <c r="CB48" i="22"/>
  <c r="CA48" i="22"/>
  <c r="CA59" i="22"/>
  <c r="CC59" i="22" s="1"/>
  <c r="CB59" i="22"/>
  <c r="CC38" i="22"/>
  <c r="CA14" i="22"/>
  <c r="CC14" i="22" s="1"/>
  <c r="CB14" i="22"/>
  <c r="CA30" i="22"/>
  <c r="CB30" i="22"/>
  <c r="CC65" i="22"/>
  <c r="CA8" i="22"/>
  <c r="BZ69" i="22"/>
  <c r="CB8" i="22"/>
  <c r="BY70" i="22"/>
  <c r="CC47" i="22"/>
  <c r="AQ70" i="22"/>
  <c r="C6" i="23"/>
  <c r="C46" i="23" s="1"/>
  <c r="CB56" i="22"/>
  <c r="CA56" i="22"/>
  <c r="C31" i="2"/>
  <c r="C32" i="2" s="1"/>
  <c r="CB22" i="22"/>
  <c r="CA22" i="22"/>
  <c r="J9" i="3"/>
  <c r="K9" i="3"/>
  <c r="J10" i="3"/>
  <c r="CA29" i="22"/>
  <c r="CB29" i="22"/>
  <c r="CC27" i="22"/>
  <c r="CC58" i="22"/>
  <c r="CB21" i="22"/>
  <c r="CA21" i="22"/>
  <c r="CC21" i="22" s="1"/>
  <c r="CC51" i="22"/>
  <c r="CA19" i="22"/>
  <c r="CC19" i="22" s="1"/>
  <c r="CB19" i="22"/>
  <c r="CA46" i="22"/>
  <c r="CB46" i="22"/>
  <c r="CA63" i="22"/>
  <c r="CC63" i="22" s="1"/>
  <c r="CB63" i="22"/>
  <c r="CB18" i="22"/>
  <c r="CA18" i="22"/>
  <c r="CC18" i="22" s="1"/>
  <c r="CC16" i="22"/>
  <c r="CA45" i="22"/>
  <c r="CB45" i="22"/>
  <c r="C36" i="2" l="1"/>
  <c r="E36" i="2"/>
  <c r="CC46" i="22"/>
  <c r="CC45" i="22"/>
  <c r="CC29" i="22"/>
  <c r="CC22" i="22"/>
  <c r="CC56" i="22"/>
  <c r="CA69" i="22"/>
  <c r="CA74" i="22" s="1"/>
  <c r="CC8" i="22"/>
  <c r="CC60" i="22"/>
  <c r="CC61" i="22"/>
  <c r="CC52" i="22"/>
  <c r="CB69" i="22"/>
  <c r="CB70" i="22" s="1"/>
  <c r="CC48" i="22"/>
  <c r="CC23" i="22"/>
  <c r="C20" i="21"/>
  <c r="C19" i="21" s="1"/>
  <c r="C24" i="21" s="1"/>
  <c r="CC30" i="22"/>
  <c r="CC15" i="22"/>
  <c r="CC55" i="22"/>
  <c r="CC49" i="22"/>
  <c r="CC9" i="22"/>
  <c r="CC41" i="22"/>
  <c r="CC26" i="22"/>
  <c r="CC12" i="22"/>
  <c r="C47" i="2" l="1"/>
  <c r="CA6" i="22"/>
  <c r="CA70" i="22" s="1"/>
  <c r="C39" i="3"/>
  <c r="E39" i="3" s="1"/>
  <c r="C47" i="23"/>
  <c r="F19" i="23"/>
  <c r="F26" i="23"/>
  <c r="F39" i="23"/>
  <c r="F27" i="23"/>
  <c r="F21" i="23"/>
  <c r="F43" i="23"/>
  <c r="F41" i="23"/>
  <c r="F6" i="23"/>
  <c r="F49" i="23" s="1"/>
  <c r="F38" i="23"/>
  <c r="F37" i="23"/>
  <c r="F42" i="23"/>
  <c r="F28" i="23"/>
  <c r="F44" i="23"/>
  <c r="F36" i="23"/>
  <c r="F40" i="23"/>
  <c r="F20" i="23"/>
  <c r="CC69" i="22"/>
  <c r="H36" i="2"/>
  <c r="BW6" i="22"/>
  <c r="BW70" i="22" l="1"/>
  <c r="CC6" i="22"/>
  <c r="BZ6" i="22"/>
  <c r="CC70" i="22" l="1"/>
  <c r="C49" i="23"/>
</calcChain>
</file>

<file path=xl/comments1.xml><?xml version="1.0" encoding="utf-8"?>
<comments xmlns="http://schemas.openxmlformats.org/spreadsheetml/2006/main">
  <authors>
    <author>Juci</author>
  </authors>
  <commentList>
    <comment ref="C39" authorId="0">
      <text>
        <r>
          <rPr>
            <b/>
            <sz val="9"/>
            <color indexed="81"/>
            <rFont val="Tahoma"/>
            <family val="2"/>
            <charset val="238"/>
          </rPr>
          <t>17. munkalapon kerül kiszámításra.</t>
        </r>
        <r>
          <rPr>
            <sz val="9"/>
            <color indexed="81"/>
            <rFont val="Tahoma"/>
            <family val="2"/>
            <charset val="238"/>
          </rPr>
          <t xml:space="preserve">
</t>
        </r>
      </text>
    </comment>
  </commentList>
</comments>
</file>

<file path=xl/comments10.xml><?xml version="1.0" encoding="utf-8"?>
<comments xmlns="http://schemas.openxmlformats.org/spreadsheetml/2006/main">
  <authors>
    <author>Juci</author>
  </authors>
  <commentList>
    <comment ref="B5" authorId="0">
      <text>
        <r>
          <rPr>
            <sz val="9"/>
            <color indexed="81"/>
            <rFont val="Tahoma"/>
            <family val="2"/>
            <charset val="238"/>
          </rPr>
          <t>Termék megnevezése és típusa</t>
        </r>
      </text>
    </comment>
    <comment ref="D5" authorId="0">
      <text>
        <r>
          <rPr>
            <sz val="9"/>
            <color indexed="81"/>
            <rFont val="Tahoma"/>
            <family val="2"/>
            <charset val="238"/>
          </rPr>
          <t>Hivatkozás a 18. munkalapon  hőleadók összegzése (AY/8-67). A hivatkozás törölhető, elhagyható, amennyiben a 18. munkalap nem kerül kitöltésre.</t>
        </r>
      </text>
    </comment>
    <comment ref="C6" authorId="0">
      <text>
        <r>
          <rPr>
            <sz val="9"/>
            <color indexed="81"/>
            <rFont val="Tahoma"/>
            <family val="2"/>
            <charset val="238"/>
          </rPr>
          <t>Méret (cm)</t>
        </r>
      </text>
    </comment>
    <comment ref="B7" authorId="0">
      <text>
        <r>
          <rPr>
            <sz val="9"/>
            <color indexed="81"/>
            <rFont val="Tahoma"/>
            <family val="2"/>
            <charset val="238"/>
          </rPr>
          <t>Termék megnevezése és típusa</t>
        </r>
      </text>
    </comment>
    <comment ref="D7" authorId="0">
      <text>
        <r>
          <rPr>
            <sz val="9"/>
            <color indexed="81"/>
            <rFont val="Tahoma"/>
            <family val="2"/>
            <charset val="238"/>
          </rPr>
          <t>Hivatkozás a 18. munkalapon  hőleadók összegzése (AZ/8-67). A hivatkozás törölhető, elhagyható, amennyiben a 18. munkalap nem kerül kitöltésre.</t>
        </r>
      </text>
    </comment>
    <comment ref="C8" authorId="0">
      <text>
        <r>
          <rPr>
            <sz val="9"/>
            <color indexed="81"/>
            <rFont val="Tahoma"/>
            <family val="2"/>
            <charset val="238"/>
          </rPr>
          <t>Méret (cm)</t>
        </r>
      </text>
    </comment>
    <comment ref="B9" authorId="0">
      <text>
        <r>
          <rPr>
            <sz val="9"/>
            <color indexed="81"/>
            <rFont val="Tahoma"/>
            <family val="2"/>
            <charset val="238"/>
          </rPr>
          <t>Termék megnevezése és típusa</t>
        </r>
      </text>
    </comment>
    <comment ref="D9" authorId="0">
      <text>
        <r>
          <rPr>
            <sz val="9"/>
            <color indexed="81"/>
            <rFont val="Tahoma"/>
            <family val="2"/>
            <charset val="238"/>
          </rPr>
          <t>Hivatkozás a 18. munkalapon  hőleadók összegzése (BA/8-67). A hivatkozás törölhető, elhagyható, amennyiben a 18. munkalap nem kerül kitöltésre.</t>
        </r>
      </text>
    </comment>
    <comment ref="C10" authorId="0">
      <text>
        <r>
          <rPr>
            <sz val="9"/>
            <color indexed="81"/>
            <rFont val="Tahoma"/>
            <family val="2"/>
            <charset val="238"/>
          </rPr>
          <t>Méret (cm)</t>
        </r>
      </text>
    </comment>
    <comment ref="B11" authorId="0">
      <text>
        <r>
          <rPr>
            <sz val="9"/>
            <color indexed="81"/>
            <rFont val="Tahoma"/>
            <family val="2"/>
            <charset val="238"/>
          </rPr>
          <t>Termék megnevezése és típusa</t>
        </r>
      </text>
    </comment>
    <comment ref="D11" authorId="0">
      <text>
        <r>
          <rPr>
            <sz val="9"/>
            <color indexed="81"/>
            <rFont val="Tahoma"/>
            <family val="2"/>
            <charset val="238"/>
          </rPr>
          <t>Hivatkozás a 18. munkalapon  hőleadók összegzése (BB/8-67). A hivatkozás törölhető, elhagyható, amennyiben a 18. munkalap nem kerül kitöltésre.</t>
        </r>
      </text>
    </comment>
    <comment ref="C12" authorId="0">
      <text>
        <r>
          <rPr>
            <sz val="9"/>
            <color indexed="81"/>
            <rFont val="Tahoma"/>
            <family val="2"/>
            <charset val="238"/>
          </rPr>
          <t>Méret (cm)</t>
        </r>
      </text>
    </comment>
    <comment ref="B13" authorId="0">
      <text>
        <r>
          <rPr>
            <sz val="9"/>
            <color indexed="81"/>
            <rFont val="Tahoma"/>
            <family val="2"/>
            <charset val="238"/>
          </rPr>
          <t>Termék megnevezése és típusa</t>
        </r>
      </text>
    </comment>
    <comment ref="D13" authorId="0">
      <text>
        <r>
          <rPr>
            <sz val="9"/>
            <color indexed="81"/>
            <rFont val="Tahoma"/>
            <family val="2"/>
            <charset val="238"/>
          </rPr>
          <t>Hivatkozás a 18. munkalapon  hőleadók összegzése (BC/8-67). A hivatkozás törölhető, elhagyható, amennyiben a 18. munkalap nem kerül kitöltésre.</t>
        </r>
      </text>
    </comment>
    <comment ref="C14" authorId="0">
      <text>
        <r>
          <rPr>
            <sz val="9"/>
            <color indexed="81"/>
            <rFont val="Tahoma"/>
            <family val="2"/>
            <charset val="238"/>
          </rPr>
          <t>Méret (cm)</t>
        </r>
      </text>
    </comment>
    <comment ref="B15" authorId="0">
      <text>
        <r>
          <rPr>
            <sz val="9"/>
            <color indexed="81"/>
            <rFont val="Tahoma"/>
            <family val="2"/>
            <charset val="238"/>
          </rPr>
          <t>Termék megnevezése és típusa</t>
        </r>
      </text>
    </comment>
    <comment ref="D15" authorId="0">
      <text>
        <r>
          <rPr>
            <sz val="9"/>
            <color indexed="81"/>
            <rFont val="Tahoma"/>
            <family val="2"/>
            <charset val="238"/>
          </rPr>
          <t>Hivatkozás a 18. munkalapon  hőleadók összegzése (BD/8-67). A hivatkozás törölhető, elhagyható, amennyiben a 18. munkalap nem kerül kitöltésre.</t>
        </r>
      </text>
    </comment>
    <comment ref="C16" authorId="0">
      <text>
        <r>
          <rPr>
            <sz val="9"/>
            <color indexed="81"/>
            <rFont val="Tahoma"/>
            <family val="2"/>
            <charset val="238"/>
          </rPr>
          <t>Méret (cm)</t>
        </r>
      </text>
    </comment>
    <comment ref="B17" authorId="0">
      <text>
        <r>
          <rPr>
            <sz val="9"/>
            <color indexed="81"/>
            <rFont val="Tahoma"/>
            <family val="2"/>
            <charset val="238"/>
          </rPr>
          <t>Termék megnevezése és típusa</t>
        </r>
      </text>
    </comment>
    <comment ref="D17" authorId="0">
      <text>
        <r>
          <rPr>
            <sz val="9"/>
            <color indexed="81"/>
            <rFont val="Tahoma"/>
            <family val="2"/>
            <charset val="238"/>
          </rPr>
          <t>Hivatkozás a 18. munkalapon  hőleadók összegzése (BE/8-67). A hivatkozás törölhető, elhagyható, amennyiben a 18. munkalap nem kerül kitöltésre.</t>
        </r>
      </text>
    </comment>
    <comment ref="C18" authorId="0">
      <text>
        <r>
          <rPr>
            <sz val="9"/>
            <color indexed="81"/>
            <rFont val="Tahoma"/>
            <family val="2"/>
            <charset val="238"/>
          </rPr>
          <t>Méret (cm)</t>
        </r>
      </text>
    </comment>
    <comment ref="B19" authorId="0">
      <text>
        <r>
          <rPr>
            <sz val="9"/>
            <color indexed="81"/>
            <rFont val="Tahoma"/>
            <family val="2"/>
            <charset val="238"/>
          </rPr>
          <t>Termék megnevezése és típusa</t>
        </r>
      </text>
    </comment>
    <comment ref="D19" authorId="0">
      <text>
        <r>
          <rPr>
            <sz val="9"/>
            <color indexed="81"/>
            <rFont val="Tahoma"/>
            <family val="2"/>
            <charset val="238"/>
          </rPr>
          <t>Hivatkozás a 18. munkalapon  hőleadók összegzése (BF/8-67). A hivatkozás törölhető, elhagyható, amennyiben a 18. munkalap nem kerül kitöltésre.</t>
        </r>
      </text>
    </comment>
    <comment ref="C20" authorId="0">
      <text>
        <r>
          <rPr>
            <sz val="9"/>
            <color indexed="81"/>
            <rFont val="Tahoma"/>
            <family val="2"/>
            <charset val="238"/>
          </rPr>
          <t>Méret (cm)</t>
        </r>
      </text>
    </comment>
    <comment ref="B21" authorId="0">
      <text>
        <r>
          <rPr>
            <sz val="9"/>
            <color indexed="81"/>
            <rFont val="Tahoma"/>
            <family val="2"/>
            <charset val="238"/>
          </rPr>
          <t>Költsége abban az esetben számolható el, amennyiben a termosztatikus szabályozók (8. munkalap) beépítése nem eleme a kivitelezésnek.</t>
        </r>
      </text>
    </comment>
    <comment ref="B25" authorId="0">
      <text>
        <r>
          <rPr>
            <sz val="9"/>
            <color indexed="81"/>
            <rFont val="Tahoma"/>
            <family val="2"/>
            <charset val="238"/>
          </rPr>
          <t>Termék megnevezése és típusa</t>
        </r>
      </text>
    </comment>
    <comment ref="C26" authorId="0">
      <text>
        <r>
          <rPr>
            <sz val="9"/>
            <color indexed="81"/>
            <rFont val="Tahoma"/>
            <family val="2"/>
            <charset val="238"/>
          </rPr>
          <t>Méret (cm)</t>
        </r>
      </text>
    </comment>
    <comment ref="B27" authorId="0">
      <text>
        <r>
          <rPr>
            <sz val="9"/>
            <color indexed="81"/>
            <rFont val="Tahoma"/>
            <family val="2"/>
            <charset val="238"/>
          </rPr>
          <t>Termék megnevezése és típusa</t>
        </r>
      </text>
    </comment>
    <comment ref="C28" authorId="0">
      <text>
        <r>
          <rPr>
            <sz val="9"/>
            <color indexed="81"/>
            <rFont val="Tahoma"/>
            <family val="2"/>
            <charset val="238"/>
          </rPr>
          <t>Méret (cm)</t>
        </r>
      </text>
    </comment>
    <comment ref="B29" authorId="0">
      <text>
        <r>
          <rPr>
            <sz val="9"/>
            <color indexed="81"/>
            <rFont val="Tahoma"/>
            <family val="2"/>
            <charset val="238"/>
          </rPr>
          <t>Termék megnevezése és típusa</t>
        </r>
      </text>
    </comment>
    <comment ref="C30" authorId="0">
      <text>
        <r>
          <rPr>
            <sz val="9"/>
            <color indexed="81"/>
            <rFont val="Tahoma"/>
            <family val="2"/>
            <charset val="238"/>
          </rPr>
          <t>Méret (cm)</t>
        </r>
      </text>
    </comment>
    <comment ref="B31" authorId="0">
      <text>
        <r>
          <rPr>
            <sz val="9"/>
            <color indexed="81"/>
            <rFont val="Tahoma"/>
            <family val="2"/>
            <charset val="238"/>
          </rPr>
          <t>Termék megnevezése és típusa</t>
        </r>
      </text>
    </comment>
    <comment ref="C32" authorId="0">
      <text>
        <r>
          <rPr>
            <sz val="9"/>
            <color indexed="81"/>
            <rFont val="Tahoma"/>
            <family val="2"/>
            <charset val="238"/>
          </rPr>
          <t>Méret (cm)</t>
        </r>
      </text>
    </comment>
  </commentList>
</comments>
</file>

<file path=xl/comments11.xml><?xml version="1.0" encoding="utf-8"?>
<comments xmlns="http://schemas.openxmlformats.org/spreadsheetml/2006/main">
  <authors>
    <author>Juci</author>
  </authors>
  <commentList>
    <comment ref="B5" authorId="0">
      <text>
        <r>
          <rPr>
            <sz val="9"/>
            <color indexed="81"/>
            <rFont val="Tahoma"/>
            <family val="2"/>
            <charset val="238"/>
          </rPr>
          <t>Termék megnevezése és típusa</t>
        </r>
      </text>
    </comment>
    <comment ref="C5" authorId="0">
      <text>
        <r>
          <rPr>
            <sz val="9"/>
            <color indexed="81"/>
            <rFont val="Tahoma"/>
            <family val="2"/>
            <charset val="238"/>
          </rPr>
          <t>Csatlakozás</t>
        </r>
      </text>
    </comment>
    <comment ref="C6" authorId="0">
      <text>
        <r>
          <rPr>
            <sz val="9"/>
            <color indexed="81"/>
            <rFont val="Tahoma"/>
            <family val="2"/>
            <charset val="238"/>
          </rPr>
          <t>Névleges átmérő</t>
        </r>
      </text>
    </comment>
    <comment ref="B7" authorId="0">
      <text>
        <r>
          <rPr>
            <sz val="9"/>
            <color indexed="81"/>
            <rFont val="Tahoma"/>
            <family val="2"/>
            <charset val="238"/>
          </rPr>
          <t>Termék megnevezése és típusa</t>
        </r>
      </text>
    </comment>
    <comment ref="C7" authorId="0">
      <text>
        <r>
          <rPr>
            <sz val="9"/>
            <color indexed="81"/>
            <rFont val="Tahoma"/>
            <family val="2"/>
            <charset val="238"/>
          </rPr>
          <t>Csatlakozás</t>
        </r>
      </text>
    </comment>
    <comment ref="C8" authorId="0">
      <text>
        <r>
          <rPr>
            <sz val="9"/>
            <color indexed="81"/>
            <rFont val="Tahoma"/>
            <family val="2"/>
            <charset val="238"/>
          </rPr>
          <t>Névleges átmérő</t>
        </r>
      </text>
    </comment>
    <comment ref="B9" authorId="0">
      <text>
        <r>
          <rPr>
            <sz val="9"/>
            <color indexed="81"/>
            <rFont val="Tahoma"/>
            <family val="2"/>
            <charset val="238"/>
          </rPr>
          <t>Termék megnevezése és típusa</t>
        </r>
      </text>
    </comment>
    <comment ref="C9" authorId="0">
      <text>
        <r>
          <rPr>
            <sz val="9"/>
            <color indexed="81"/>
            <rFont val="Tahoma"/>
            <family val="2"/>
            <charset val="238"/>
          </rPr>
          <t>Csatlakozás</t>
        </r>
      </text>
    </comment>
    <comment ref="C10" authorId="0">
      <text>
        <r>
          <rPr>
            <sz val="9"/>
            <color indexed="81"/>
            <rFont val="Tahoma"/>
            <family val="2"/>
            <charset val="238"/>
          </rPr>
          <t>Névleges átmérő</t>
        </r>
      </text>
    </comment>
    <comment ref="B11" authorId="0">
      <text>
        <r>
          <rPr>
            <sz val="9"/>
            <color indexed="81"/>
            <rFont val="Tahoma"/>
            <family val="2"/>
            <charset val="238"/>
          </rPr>
          <t>Termék megnevezése és típusa</t>
        </r>
      </text>
    </comment>
    <comment ref="C11" authorId="0">
      <text>
        <r>
          <rPr>
            <sz val="9"/>
            <color indexed="81"/>
            <rFont val="Tahoma"/>
            <family val="2"/>
            <charset val="238"/>
          </rPr>
          <t>Csatlakozás</t>
        </r>
      </text>
    </comment>
    <comment ref="C12" authorId="0">
      <text>
        <r>
          <rPr>
            <sz val="9"/>
            <color indexed="81"/>
            <rFont val="Tahoma"/>
            <family val="2"/>
            <charset val="238"/>
          </rPr>
          <t>Névleges átmérő</t>
        </r>
      </text>
    </comment>
    <comment ref="B13" authorId="0">
      <text>
        <r>
          <rPr>
            <sz val="9"/>
            <color indexed="81"/>
            <rFont val="Tahoma"/>
            <family val="2"/>
            <charset val="238"/>
          </rPr>
          <t>Termék megnevezése és típusa</t>
        </r>
      </text>
    </comment>
    <comment ref="C13" authorId="0">
      <text>
        <r>
          <rPr>
            <sz val="9"/>
            <color indexed="81"/>
            <rFont val="Tahoma"/>
            <family val="2"/>
            <charset val="238"/>
          </rPr>
          <t>Csatlakozás</t>
        </r>
      </text>
    </comment>
    <comment ref="C14" authorId="0">
      <text>
        <r>
          <rPr>
            <sz val="9"/>
            <color indexed="81"/>
            <rFont val="Tahoma"/>
            <family val="2"/>
            <charset val="238"/>
          </rPr>
          <t>Névleges átmérő</t>
        </r>
      </text>
    </comment>
    <comment ref="B15" authorId="0">
      <text>
        <r>
          <rPr>
            <sz val="9"/>
            <color indexed="81"/>
            <rFont val="Tahoma"/>
            <family val="2"/>
            <charset val="238"/>
          </rPr>
          <t>Termék megnevezése és típusa</t>
        </r>
      </text>
    </comment>
    <comment ref="C15" authorId="0">
      <text>
        <r>
          <rPr>
            <sz val="9"/>
            <color indexed="81"/>
            <rFont val="Tahoma"/>
            <family val="2"/>
            <charset val="238"/>
          </rPr>
          <t>Csatlakozás</t>
        </r>
      </text>
    </comment>
    <comment ref="C16" authorId="0">
      <text>
        <r>
          <rPr>
            <sz val="9"/>
            <color indexed="81"/>
            <rFont val="Tahoma"/>
            <family val="2"/>
            <charset val="238"/>
          </rPr>
          <t>Névleges átmérő</t>
        </r>
      </text>
    </comment>
    <comment ref="B28" authorId="0">
      <text>
        <r>
          <rPr>
            <sz val="9"/>
            <color indexed="81"/>
            <rFont val="Tahoma"/>
            <family val="2"/>
            <charset val="238"/>
          </rPr>
          <t>Termék megnevezése és típusa</t>
        </r>
      </text>
    </comment>
    <comment ref="C28" authorId="0">
      <text>
        <r>
          <rPr>
            <sz val="9"/>
            <color indexed="81"/>
            <rFont val="Tahoma"/>
            <family val="2"/>
            <charset val="238"/>
          </rPr>
          <t>Csatlakozás</t>
        </r>
      </text>
    </comment>
    <comment ref="C29" authorId="0">
      <text>
        <r>
          <rPr>
            <sz val="9"/>
            <color indexed="81"/>
            <rFont val="Tahoma"/>
            <family val="2"/>
            <charset val="238"/>
          </rPr>
          <t>Névleges átmérő</t>
        </r>
      </text>
    </comment>
    <comment ref="B30" authorId="0">
      <text>
        <r>
          <rPr>
            <sz val="9"/>
            <color indexed="81"/>
            <rFont val="Tahoma"/>
            <family val="2"/>
            <charset val="238"/>
          </rPr>
          <t>Termék megnevezése és típusa</t>
        </r>
      </text>
    </comment>
    <comment ref="C30" authorId="0">
      <text>
        <r>
          <rPr>
            <sz val="9"/>
            <color indexed="81"/>
            <rFont val="Tahoma"/>
            <family val="2"/>
            <charset val="238"/>
          </rPr>
          <t>Csatlakozás</t>
        </r>
      </text>
    </comment>
    <comment ref="C31" authorId="0">
      <text>
        <r>
          <rPr>
            <sz val="9"/>
            <color indexed="81"/>
            <rFont val="Tahoma"/>
            <family val="2"/>
            <charset val="238"/>
          </rPr>
          <t>Névleges átmérő</t>
        </r>
      </text>
    </comment>
    <comment ref="B32" authorId="0">
      <text>
        <r>
          <rPr>
            <sz val="9"/>
            <color indexed="81"/>
            <rFont val="Tahoma"/>
            <family val="2"/>
            <charset val="238"/>
          </rPr>
          <t>Termék megnevezése és típusa</t>
        </r>
      </text>
    </comment>
    <comment ref="C32" authorId="0">
      <text>
        <r>
          <rPr>
            <sz val="9"/>
            <color indexed="81"/>
            <rFont val="Tahoma"/>
            <family val="2"/>
            <charset val="238"/>
          </rPr>
          <t>Csatlakozás</t>
        </r>
      </text>
    </comment>
    <comment ref="C33" authorId="0">
      <text>
        <r>
          <rPr>
            <sz val="9"/>
            <color indexed="81"/>
            <rFont val="Tahoma"/>
            <family val="2"/>
            <charset val="238"/>
          </rPr>
          <t>Névleges átmérő</t>
        </r>
      </text>
    </comment>
  </commentList>
</comments>
</file>

<file path=xl/comments12.xml><?xml version="1.0" encoding="utf-8"?>
<comments xmlns="http://schemas.openxmlformats.org/spreadsheetml/2006/main">
  <authors>
    <author>Juci</author>
  </authors>
  <commentList>
    <comment ref="B5" authorId="0">
      <text>
        <r>
          <rPr>
            <sz val="9"/>
            <color indexed="81"/>
            <rFont val="Tahoma"/>
            <family val="2"/>
            <charset val="238"/>
          </rPr>
          <t>Termék megnevezése és típusa</t>
        </r>
      </text>
    </comment>
    <comment ref="B7" authorId="0">
      <text>
        <r>
          <rPr>
            <sz val="9"/>
            <color indexed="81"/>
            <rFont val="Tahoma"/>
            <family val="2"/>
            <charset val="238"/>
          </rPr>
          <t>Termék megnevezése és típusa</t>
        </r>
      </text>
    </comment>
    <comment ref="B9" authorId="0">
      <text>
        <r>
          <rPr>
            <sz val="9"/>
            <color indexed="81"/>
            <rFont val="Tahoma"/>
            <family val="2"/>
            <charset val="238"/>
          </rPr>
          <t>Termék megnevezése és típusa</t>
        </r>
      </text>
    </comment>
    <comment ref="B20" authorId="0">
      <text>
        <r>
          <rPr>
            <sz val="9"/>
            <color indexed="81"/>
            <rFont val="Tahoma"/>
            <family val="2"/>
            <charset val="238"/>
          </rPr>
          <t>Termék megnevezése és típusa</t>
        </r>
      </text>
    </comment>
  </commentList>
</comments>
</file>

<file path=xl/comments13.xml><?xml version="1.0" encoding="utf-8"?>
<comments xmlns="http://schemas.openxmlformats.org/spreadsheetml/2006/main">
  <authors>
    <author>Juci</author>
  </authors>
  <commentList>
    <comment ref="B5" authorId="0">
      <text>
        <r>
          <rPr>
            <sz val="9"/>
            <color indexed="81"/>
            <rFont val="Tahoma"/>
            <family val="2"/>
            <charset val="238"/>
          </rPr>
          <t>Termék megnevezése és típusa</t>
        </r>
      </text>
    </comment>
    <comment ref="B7" authorId="0">
      <text>
        <r>
          <rPr>
            <sz val="9"/>
            <color indexed="81"/>
            <rFont val="Tahoma"/>
            <family val="2"/>
            <charset val="238"/>
          </rPr>
          <t>Termék megnevezése és típusa</t>
        </r>
      </text>
    </comment>
    <comment ref="B9" authorId="0">
      <text>
        <r>
          <rPr>
            <sz val="9"/>
            <color indexed="81"/>
            <rFont val="Tahoma"/>
            <family val="2"/>
            <charset val="238"/>
          </rPr>
          <t>Termék megnevezése és típusa</t>
        </r>
      </text>
    </comment>
    <comment ref="B20" authorId="0">
      <text>
        <r>
          <rPr>
            <sz val="9"/>
            <color indexed="81"/>
            <rFont val="Tahoma"/>
            <family val="2"/>
            <charset val="238"/>
          </rPr>
          <t>Termék megnevezése és típusa</t>
        </r>
      </text>
    </comment>
  </commentList>
</comments>
</file>

<file path=xl/comments14.xml><?xml version="1.0" encoding="utf-8"?>
<comments xmlns="http://schemas.openxmlformats.org/spreadsheetml/2006/main">
  <authors>
    <author>Juci</author>
  </authors>
  <commentList>
    <comment ref="B5" authorId="0">
      <text>
        <r>
          <rPr>
            <sz val="9"/>
            <color indexed="81"/>
            <rFont val="Tahoma"/>
            <family val="2"/>
            <charset val="238"/>
          </rPr>
          <t>Termék megnevezése és típusa</t>
        </r>
      </text>
    </comment>
    <comment ref="B7" authorId="0">
      <text>
        <r>
          <rPr>
            <sz val="9"/>
            <color indexed="81"/>
            <rFont val="Tahoma"/>
            <family val="2"/>
            <charset val="238"/>
          </rPr>
          <t>Termék megnevezése és típusa</t>
        </r>
      </text>
    </comment>
    <comment ref="B9" authorId="0">
      <text>
        <r>
          <rPr>
            <sz val="9"/>
            <color indexed="81"/>
            <rFont val="Tahoma"/>
            <family val="2"/>
            <charset val="238"/>
          </rPr>
          <t>Termék megnevezése és típusa</t>
        </r>
      </text>
    </comment>
    <comment ref="B20" authorId="0">
      <text>
        <r>
          <rPr>
            <sz val="9"/>
            <color indexed="81"/>
            <rFont val="Tahoma"/>
            <family val="2"/>
            <charset val="238"/>
          </rPr>
          <t>Termék megnevezése és típusa</t>
        </r>
      </text>
    </comment>
  </commentList>
</comments>
</file>

<file path=xl/comments15.xml><?xml version="1.0" encoding="utf-8"?>
<comments xmlns="http://schemas.openxmlformats.org/spreadsheetml/2006/main">
  <authors>
    <author>Juci</author>
  </authors>
  <commentList>
    <comment ref="B5" authorId="0">
      <text>
        <r>
          <rPr>
            <sz val="9"/>
            <color indexed="81"/>
            <rFont val="Tahoma"/>
            <family val="2"/>
            <charset val="238"/>
          </rPr>
          <t>Termék megnevezése és típusa</t>
        </r>
      </text>
    </comment>
    <comment ref="B7" authorId="0">
      <text>
        <r>
          <rPr>
            <sz val="9"/>
            <color indexed="81"/>
            <rFont val="Tahoma"/>
            <family val="2"/>
            <charset val="238"/>
          </rPr>
          <t>Termék megnevezése és típusa</t>
        </r>
      </text>
    </comment>
    <comment ref="B9" authorId="0">
      <text>
        <r>
          <rPr>
            <sz val="9"/>
            <color indexed="81"/>
            <rFont val="Tahoma"/>
            <family val="2"/>
            <charset val="238"/>
          </rPr>
          <t>Termék megnevezése és típusa</t>
        </r>
      </text>
    </comment>
    <comment ref="B20" authorId="0">
      <text>
        <r>
          <rPr>
            <sz val="9"/>
            <color indexed="81"/>
            <rFont val="Tahoma"/>
            <family val="2"/>
            <charset val="238"/>
          </rPr>
          <t>Termék megnevezése és típusa</t>
        </r>
      </text>
    </comment>
  </commentList>
</comments>
</file>

<file path=xl/comments16.xml><?xml version="1.0" encoding="utf-8"?>
<comments xmlns="http://schemas.openxmlformats.org/spreadsheetml/2006/main">
  <authors>
    <author>Juci</author>
  </authors>
  <commentList>
    <comment ref="H6" authorId="0">
      <text>
        <r>
          <rPr>
            <sz val="9"/>
            <color indexed="81"/>
            <rFont val="Tahoma"/>
            <family val="2"/>
            <charset val="238"/>
          </rPr>
          <t>191/2009. (IX.15) Korm. rendelet 9.§ értelmében.</t>
        </r>
      </text>
    </comment>
  </commentList>
</comments>
</file>

<file path=xl/comments17.xml><?xml version="1.0" encoding="utf-8"?>
<comments xmlns="http://schemas.openxmlformats.org/spreadsheetml/2006/main">
  <authors>
    <author>Juci</author>
  </authors>
  <commentList>
    <comment ref="B6" authorId="0">
      <text>
        <r>
          <rPr>
            <sz val="9"/>
            <color indexed="81"/>
            <rFont val="Tahoma"/>
            <family val="2"/>
            <charset val="238"/>
          </rPr>
          <t>Az energetikus által számított érték beírása kötelező!</t>
        </r>
      </text>
    </comment>
    <comment ref="B7" authorId="0">
      <text>
        <r>
          <rPr>
            <sz val="9"/>
            <color indexed="81"/>
            <rFont val="Tahoma"/>
            <family val="2"/>
            <charset val="238"/>
          </rPr>
          <t>Az energetikus által számított érték beírása kötelező!</t>
        </r>
      </text>
    </comment>
    <comment ref="B10" authorId="0">
      <text>
        <r>
          <rPr>
            <sz val="9"/>
            <color indexed="81"/>
            <rFont val="Tahoma"/>
            <family val="2"/>
            <charset val="238"/>
          </rPr>
          <t>Az energetikus által számított releváns adat beírása, a megfelelő állami támogatás számításához elengedhetetlen!</t>
        </r>
      </text>
    </comment>
    <comment ref="B11" authorId="0">
      <text>
        <r>
          <rPr>
            <sz val="9"/>
            <color indexed="81"/>
            <rFont val="Tahoma"/>
            <family val="2"/>
            <charset val="238"/>
          </rPr>
          <t>Az energetikus által számított releváns adat beírása, a megfelelő állami támogatás számításához elengedhetetlen!</t>
        </r>
      </text>
    </comment>
    <comment ref="B13" authorId="0">
      <text>
        <r>
          <rPr>
            <sz val="9"/>
            <color indexed="81"/>
            <rFont val="Tahoma"/>
            <family val="2"/>
            <charset val="238"/>
          </rPr>
          <t>Az energetikus által számított releváns adat beírása, a megfelelő állami támogatás számításához elengedhetetlen!</t>
        </r>
      </text>
    </comment>
    <comment ref="B14" authorId="0">
      <text>
        <r>
          <rPr>
            <sz val="9"/>
            <color indexed="81"/>
            <rFont val="Tahoma"/>
            <family val="2"/>
            <charset val="238"/>
          </rPr>
          <t>Az energetikus által számított releváns adat beírása, a megfelelő állami támogatás számításához elengedhetetlen!</t>
        </r>
      </text>
    </comment>
    <comment ref="B15" authorId="0">
      <text>
        <r>
          <rPr>
            <sz val="9"/>
            <color indexed="81"/>
            <rFont val="Tahoma"/>
            <family val="2"/>
            <charset val="238"/>
          </rPr>
          <t>Az energetikus által számított releváns adat beírása, a megfelelő állami támogatás számításához elengedhetetlen!</t>
        </r>
      </text>
    </comment>
    <comment ref="B16" authorId="0">
      <text>
        <r>
          <rPr>
            <sz val="9"/>
            <color indexed="81"/>
            <rFont val="Tahoma"/>
            <family val="2"/>
            <charset val="238"/>
          </rPr>
          <t>Az energetikus által számított releváns adat beírása, a megfelelő állami támogatás számításához elengedhetetlen!</t>
        </r>
      </text>
    </comment>
  </commentList>
</comments>
</file>

<file path=xl/comments18.xml><?xml version="1.0" encoding="utf-8"?>
<comments xmlns="http://schemas.openxmlformats.org/spreadsheetml/2006/main">
  <authors>
    <author>Juci</author>
  </authors>
  <commentList>
    <comment ref="I2" authorId="0">
      <text>
        <r>
          <rPr>
            <sz val="9"/>
            <color indexed="81"/>
            <rFont val="Tahoma"/>
            <family val="2"/>
            <charset val="238"/>
          </rPr>
          <t>Felfedéssel további cellák nyithatók.</t>
        </r>
      </text>
    </comment>
    <comment ref="K3" authorId="0">
      <text>
        <r>
          <rPr>
            <b/>
            <sz val="9"/>
            <color indexed="81"/>
            <rFont val="Tahoma"/>
            <family val="2"/>
            <charset val="238"/>
          </rPr>
          <t xml:space="preserve">Kivitelező tölti ki! </t>
        </r>
        <r>
          <rPr>
            <sz val="9"/>
            <color indexed="81"/>
            <rFont val="Tahoma"/>
            <family val="2"/>
            <charset val="238"/>
          </rPr>
          <t>Nyílászáró méret (x)</t>
        </r>
      </text>
    </comment>
    <comment ref="M3" authorId="0">
      <text>
        <r>
          <rPr>
            <b/>
            <sz val="9"/>
            <color indexed="81"/>
            <rFont val="Tahoma"/>
            <family val="2"/>
            <charset val="238"/>
          </rPr>
          <t xml:space="preserve">Kivitelező tölti ki! </t>
        </r>
        <r>
          <rPr>
            <sz val="9"/>
            <color indexed="81"/>
            <rFont val="Tahoma"/>
            <family val="2"/>
            <charset val="238"/>
          </rPr>
          <t>Nyílászáró méret (y)</t>
        </r>
      </text>
    </comment>
    <comment ref="N3" authorId="0">
      <text>
        <r>
          <rPr>
            <b/>
            <sz val="9"/>
            <color indexed="81"/>
            <rFont val="Tahoma"/>
            <family val="2"/>
            <charset val="238"/>
          </rPr>
          <t xml:space="preserve">Kivitelező tölti ki! </t>
        </r>
        <r>
          <rPr>
            <sz val="9"/>
            <color indexed="81"/>
            <rFont val="Tahoma"/>
            <family val="2"/>
            <charset val="238"/>
          </rPr>
          <t>Nyílászáró méret (x)</t>
        </r>
      </text>
    </comment>
    <comment ref="P3" authorId="0">
      <text>
        <r>
          <rPr>
            <b/>
            <sz val="9"/>
            <color indexed="81"/>
            <rFont val="Tahoma"/>
            <family val="2"/>
            <charset val="238"/>
          </rPr>
          <t xml:space="preserve">Kivitelező tölti ki! </t>
        </r>
        <r>
          <rPr>
            <sz val="9"/>
            <color indexed="81"/>
            <rFont val="Tahoma"/>
            <family val="2"/>
            <charset val="238"/>
          </rPr>
          <t>Nyílászáró méret (y)</t>
        </r>
      </text>
    </comment>
    <comment ref="Q3" authorId="0">
      <text>
        <r>
          <rPr>
            <b/>
            <sz val="9"/>
            <color indexed="81"/>
            <rFont val="Tahoma"/>
            <family val="2"/>
            <charset val="238"/>
          </rPr>
          <t xml:space="preserve">Kivitelező tölti ki! </t>
        </r>
        <r>
          <rPr>
            <sz val="9"/>
            <color indexed="81"/>
            <rFont val="Tahoma"/>
            <family val="2"/>
            <charset val="238"/>
          </rPr>
          <t>Nyílászáró méret (x)</t>
        </r>
      </text>
    </comment>
    <comment ref="S3" authorId="0">
      <text>
        <r>
          <rPr>
            <b/>
            <sz val="9"/>
            <color indexed="81"/>
            <rFont val="Tahoma"/>
            <family val="2"/>
            <charset val="238"/>
          </rPr>
          <t xml:space="preserve">Kivitelező tölti ki! </t>
        </r>
        <r>
          <rPr>
            <sz val="9"/>
            <color indexed="81"/>
            <rFont val="Tahoma"/>
            <family val="2"/>
            <charset val="238"/>
          </rPr>
          <t>Nyílászáró méret (y)</t>
        </r>
      </text>
    </comment>
    <comment ref="T3" authorId="0">
      <text>
        <r>
          <rPr>
            <b/>
            <sz val="9"/>
            <color indexed="81"/>
            <rFont val="Tahoma"/>
            <family val="2"/>
            <charset val="238"/>
          </rPr>
          <t xml:space="preserve">Kivitelező tölti ki! </t>
        </r>
        <r>
          <rPr>
            <sz val="9"/>
            <color indexed="81"/>
            <rFont val="Tahoma"/>
            <family val="2"/>
            <charset val="238"/>
          </rPr>
          <t>Nyílászáró méret (x)</t>
        </r>
      </text>
    </comment>
    <comment ref="V3" authorId="0">
      <text>
        <r>
          <rPr>
            <b/>
            <sz val="9"/>
            <color indexed="81"/>
            <rFont val="Tahoma"/>
            <family val="2"/>
            <charset val="238"/>
          </rPr>
          <t xml:space="preserve">Kivitelező tölti ki! </t>
        </r>
        <r>
          <rPr>
            <sz val="9"/>
            <color indexed="81"/>
            <rFont val="Tahoma"/>
            <family val="2"/>
            <charset val="238"/>
          </rPr>
          <t>Nyílászáró méret (y)</t>
        </r>
      </text>
    </comment>
    <comment ref="W3" authorId="0">
      <text>
        <r>
          <rPr>
            <b/>
            <sz val="9"/>
            <color indexed="81"/>
            <rFont val="Tahoma"/>
            <family val="2"/>
            <charset val="238"/>
          </rPr>
          <t xml:space="preserve">Kivitelező tölti ki! </t>
        </r>
        <r>
          <rPr>
            <sz val="9"/>
            <color indexed="81"/>
            <rFont val="Tahoma"/>
            <family val="2"/>
            <charset val="238"/>
          </rPr>
          <t>Nyílászáró méret (x)</t>
        </r>
      </text>
    </comment>
    <comment ref="Y3" authorId="0">
      <text>
        <r>
          <rPr>
            <b/>
            <sz val="9"/>
            <color indexed="81"/>
            <rFont val="Tahoma"/>
            <family val="2"/>
            <charset val="238"/>
          </rPr>
          <t xml:space="preserve">Kivitelező tölti ki! </t>
        </r>
        <r>
          <rPr>
            <sz val="9"/>
            <color indexed="81"/>
            <rFont val="Tahoma"/>
            <family val="2"/>
            <charset val="238"/>
          </rPr>
          <t>Nyílászáró méret (y)</t>
        </r>
      </text>
    </comment>
    <comment ref="Z3" authorId="0">
      <text>
        <r>
          <rPr>
            <b/>
            <sz val="9"/>
            <color indexed="81"/>
            <rFont val="Tahoma"/>
            <family val="2"/>
            <charset val="238"/>
          </rPr>
          <t xml:space="preserve">Kivitelező tölti ki! </t>
        </r>
        <r>
          <rPr>
            <sz val="9"/>
            <color indexed="81"/>
            <rFont val="Tahoma"/>
            <family val="2"/>
            <charset val="238"/>
          </rPr>
          <t>Nyílászáró méret (x)</t>
        </r>
      </text>
    </comment>
    <comment ref="AB3" authorId="0">
      <text>
        <r>
          <rPr>
            <b/>
            <sz val="9"/>
            <color indexed="81"/>
            <rFont val="Tahoma"/>
            <family val="2"/>
            <charset val="238"/>
          </rPr>
          <t xml:space="preserve">Kivitelező tölti ki! </t>
        </r>
        <r>
          <rPr>
            <sz val="9"/>
            <color indexed="81"/>
            <rFont val="Tahoma"/>
            <family val="2"/>
            <charset val="238"/>
          </rPr>
          <t>Nyílászáró méret (y)</t>
        </r>
      </text>
    </comment>
    <comment ref="AC3" authorId="0">
      <text>
        <r>
          <rPr>
            <b/>
            <sz val="9"/>
            <color indexed="81"/>
            <rFont val="Tahoma"/>
            <family val="2"/>
            <charset val="238"/>
          </rPr>
          <t xml:space="preserve">Kivitelező tölti ki! </t>
        </r>
        <r>
          <rPr>
            <sz val="9"/>
            <color indexed="81"/>
            <rFont val="Tahoma"/>
            <family val="2"/>
            <charset val="238"/>
          </rPr>
          <t>Nyílászáró méret (x)</t>
        </r>
      </text>
    </comment>
    <comment ref="AE3" authorId="0">
      <text>
        <r>
          <rPr>
            <b/>
            <sz val="9"/>
            <color indexed="81"/>
            <rFont val="Tahoma"/>
            <family val="2"/>
            <charset val="238"/>
          </rPr>
          <t xml:space="preserve">Kivitelező tölti ki! </t>
        </r>
        <r>
          <rPr>
            <sz val="9"/>
            <color indexed="81"/>
            <rFont val="Tahoma"/>
            <family val="2"/>
            <charset val="238"/>
          </rPr>
          <t>Nyílászáró méret (y)</t>
        </r>
      </text>
    </comment>
    <comment ref="AF3" authorId="0">
      <text>
        <r>
          <rPr>
            <b/>
            <sz val="9"/>
            <color indexed="81"/>
            <rFont val="Tahoma"/>
            <family val="2"/>
            <charset val="238"/>
          </rPr>
          <t xml:space="preserve">Kivitelező tölti ki! </t>
        </r>
        <r>
          <rPr>
            <sz val="9"/>
            <color indexed="81"/>
            <rFont val="Tahoma"/>
            <family val="2"/>
            <charset val="238"/>
          </rPr>
          <t>Nyílászáró méret (x)</t>
        </r>
      </text>
    </comment>
    <comment ref="AH3" authorId="0">
      <text>
        <r>
          <rPr>
            <b/>
            <sz val="9"/>
            <color indexed="81"/>
            <rFont val="Tahoma"/>
            <family val="2"/>
            <charset val="238"/>
          </rPr>
          <t xml:space="preserve">Kivitelező tölti ki! </t>
        </r>
        <r>
          <rPr>
            <sz val="9"/>
            <color indexed="81"/>
            <rFont val="Tahoma"/>
            <family val="2"/>
            <charset val="238"/>
          </rPr>
          <t>Nyílászáró méret (y)</t>
        </r>
      </text>
    </comment>
    <comment ref="AI3" authorId="0">
      <text>
        <r>
          <rPr>
            <b/>
            <sz val="9"/>
            <color indexed="81"/>
            <rFont val="Tahoma"/>
            <family val="2"/>
            <charset val="238"/>
          </rPr>
          <t xml:space="preserve">Kivitelező tölti ki! </t>
        </r>
        <r>
          <rPr>
            <sz val="9"/>
            <color indexed="81"/>
            <rFont val="Tahoma"/>
            <family val="2"/>
            <charset val="238"/>
          </rPr>
          <t>Nyílászáró méret (x)</t>
        </r>
      </text>
    </comment>
    <comment ref="AK3" authorId="0">
      <text>
        <r>
          <rPr>
            <b/>
            <sz val="9"/>
            <color indexed="81"/>
            <rFont val="Tahoma"/>
            <family val="2"/>
            <charset val="238"/>
          </rPr>
          <t xml:space="preserve">Kivitelező tölti ki! </t>
        </r>
        <r>
          <rPr>
            <sz val="9"/>
            <color indexed="81"/>
            <rFont val="Tahoma"/>
            <family val="2"/>
            <charset val="238"/>
          </rPr>
          <t>Nyílászáró méret (y)</t>
        </r>
      </text>
    </comment>
    <comment ref="AL3" authorId="0">
      <text>
        <r>
          <rPr>
            <b/>
            <sz val="9"/>
            <color indexed="81"/>
            <rFont val="Tahoma"/>
            <family val="2"/>
            <charset val="238"/>
          </rPr>
          <t xml:space="preserve">Kivitelező tölti ki! </t>
        </r>
        <r>
          <rPr>
            <sz val="9"/>
            <color indexed="81"/>
            <rFont val="Tahoma"/>
            <family val="2"/>
            <charset val="238"/>
          </rPr>
          <t>Nyílászáró méret (x)</t>
        </r>
      </text>
    </comment>
    <comment ref="AN3" authorId="0">
      <text>
        <r>
          <rPr>
            <b/>
            <sz val="9"/>
            <color indexed="81"/>
            <rFont val="Tahoma"/>
            <family val="2"/>
            <charset val="238"/>
          </rPr>
          <t xml:space="preserve">Kivitelező tölti ki! </t>
        </r>
        <r>
          <rPr>
            <sz val="9"/>
            <color indexed="81"/>
            <rFont val="Tahoma"/>
            <family val="2"/>
            <charset val="238"/>
          </rPr>
          <t>Nyílászáró méret (y)</t>
        </r>
      </text>
    </comment>
    <comment ref="K4" authorId="0">
      <text>
        <r>
          <rPr>
            <sz val="9"/>
            <color indexed="81"/>
            <rFont val="Tahoma"/>
            <family val="2"/>
            <charset val="238"/>
          </rPr>
          <t xml:space="preserve">Beépítés helye
</t>
        </r>
      </text>
    </comment>
    <comment ref="N4" authorId="0">
      <text>
        <r>
          <rPr>
            <sz val="9"/>
            <color indexed="81"/>
            <rFont val="Tahoma"/>
            <family val="2"/>
            <charset val="238"/>
          </rPr>
          <t xml:space="preserve">Beépítés helye
</t>
        </r>
      </text>
    </comment>
    <comment ref="Q4" authorId="0">
      <text>
        <r>
          <rPr>
            <sz val="9"/>
            <color indexed="81"/>
            <rFont val="Tahoma"/>
            <family val="2"/>
            <charset val="238"/>
          </rPr>
          <t xml:space="preserve">Beépítés helye
</t>
        </r>
      </text>
    </comment>
    <comment ref="T4" authorId="0">
      <text>
        <r>
          <rPr>
            <sz val="9"/>
            <color indexed="81"/>
            <rFont val="Tahoma"/>
            <family val="2"/>
            <charset val="238"/>
          </rPr>
          <t xml:space="preserve">Beépítés helye
</t>
        </r>
      </text>
    </comment>
    <comment ref="W4" authorId="0">
      <text>
        <r>
          <rPr>
            <sz val="9"/>
            <color indexed="81"/>
            <rFont val="Tahoma"/>
            <family val="2"/>
            <charset val="238"/>
          </rPr>
          <t xml:space="preserve">Beépítés helye
</t>
        </r>
      </text>
    </comment>
    <comment ref="Z4" authorId="0">
      <text>
        <r>
          <rPr>
            <sz val="9"/>
            <color indexed="81"/>
            <rFont val="Tahoma"/>
            <family val="2"/>
            <charset val="238"/>
          </rPr>
          <t xml:space="preserve">Beépítés helye
</t>
        </r>
      </text>
    </comment>
    <comment ref="AC4" authorId="0">
      <text>
        <r>
          <rPr>
            <sz val="9"/>
            <color indexed="81"/>
            <rFont val="Tahoma"/>
            <family val="2"/>
            <charset val="238"/>
          </rPr>
          <t xml:space="preserve">Beépítés helye
</t>
        </r>
      </text>
    </comment>
    <comment ref="AF4" authorId="0">
      <text>
        <r>
          <rPr>
            <sz val="9"/>
            <color indexed="81"/>
            <rFont val="Tahoma"/>
            <family val="2"/>
            <charset val="238"/>
          </rPr>
          <t xml:space="preserve">Beépítés helye
</t>
        </r>
      </text>
    </comment>
    <comment ref="AI4" authorId="0">
      <text>
        <r>
          <rPr>
            <sz val="9"/>
            <color indexed="81"/>
            <rFont val="Tahoma"/>
            <family val="2"/>
            <charset val="238"/>
          </rPr>
          <t xml:space="preserve">Beépítés helye
</t>
        </r>
      </text>
    </comment>
    <comment ref="AL4" authorId="0">
      <text>
        <r>
          <rPr>
            <sz val="9"/>
            <color indexed="81"/>
            <rFont val="Tahoma"/>
            <family val="2"/>
            <charset val="238"/>
          </rPr>
          <t xml:space="preserve">Beépítés helye
</t>
        </r>
      </text>
    </comment>
    <comment ref="AY4" authorId="0">
      <text>
        <r>
          <rPr>
            <sz val="9"/>
            <color indexed="81"/>
            <rFont val="Tahoma"/>
            <family val="2"/>
            <charset val="238"/>
          </rPr>
          <t xml:space="preserve">Felfedéssel további cellák nyithatók.
</t>
        </r>
      </text>
    </comment>
    <comment ref="BG5" authorId="0">
      <text>
        <r>
          <rPr>
            <sz val="9"/>
            <color indexed="81"/>
            <rFont val="Tahoma"/>
            <family val="2"/>
            <charset val="238"/>
          </rPr>
          <t xml:space="preserve">Hivatkozik a 6. munkalapon jelölt, hőtermelő egységre adott költségére.
</t>
        </r>
      </text>
    </comment>
    <comment ref="BH5" authorId="0">
      <text>
        <r>
          <rPr>
            <sz val="9"/>
            <color indexed="81"/>
            <rFont val="Tahoma"/>
            <family val="2"/>
            <charset val="238"/>
          </rPr>
          <t xml:space="preserve">Hivatkozik a 6. munkalapon jelölt, megújuló energiaforrás felhasználásra szolgáló egységre adott költségére.
</t>
        </r>
      </text>
    </comment>
    <comment ref="K6" authorId="0">
      <text>
        <r>
          <rPr>
            <sz val="9"/>
            <color indexed="81"/>
            <rFont val="Tahoma"/>
            <family val="2"/>
            <charset val="238"/>
          </rPr>
          <t>Költsége a lakásnyílászáróknál képzett összeg.</t>
        </r>
      </text>
    </comment>
    <comment ref="N6" authorId="0">
      <text>
        <r>
          <rPr>
            <sz val="9"/>
            <color indexed="81"/>
            <rFont val="Tahoma"/>
            <family val="2"/>
            <charset val="238"/>
          </rPr>
          <t>Költsége a lakásnyílászáróknál képzett összeg.</t>
        </r>
      </text>
    </comment>
    <comment ref="Q6" authorId="0">
      <text>
        <r>
          <rPr>
            <sz val="9"/>
            <color indexed="81"/>
            <rFont val="Tahoma"/>
            <family val="2"/>
            <charset val="238"/>
          </rPr>
          <t>Költsége a lakásnyílászáróknál képzett összeg.</t>
        </r>
      </text>
    </comment>
    <comment ref="T6" authorId="0">
      <text>
        <r>
          <rPr>
            <sz val="9"/>
            <color indexed="81"/>
            <rFont val="Tahoma"/>
            <family val="2"/>
            <charset val="238"/>
          </rPr>
          <t>Költsége a lakásnyílászáróknál képzett összeg.</t>
        </r>
      </text>
    </comment>
    <comment ref="W6" authorId="0">
      <text>
        <r>
          <rPr>
            <sz val="9"/>
            <color indexed="81"/>
            <rFont val="Tahoma"/>
            <family val="2"/>
            <charset val="238"/>
          </rPr>
          <t>Költsége a lakásnyílászáróknál képzett összeg.</t>
        </r>
      </text>
    </comment>
    <comment ref="Z6" authorId="0">
      <text>
        <r>
          <rPr>
            <sz val="9"/>
            <color indexed="81"/>
            <rFont val="Tahoma"/>
            <family val="2"/>
            <charset val="238"/>
          </rPr>
          <t>Költsége a lakásnyílászáróknál képzett összeg.</t>
        </r>
      </text>
    </comment>
    <comment ref="AC6" authorId="0">
      <text>
        <r>
          <rPr>
            <sz val="9"/>
            <color indexed="81"/>
            <rFont val="Tahoma"/>
            <family val="2"/>
            <charset val="238"/>
          </rPr>
          <t>Költsége a lakásnyílászáróknál képzett összeg.</t>
        </r>
      </text>
    </comment>
    <comment ref="AF6" authorId="0">
      <text>
        <r>
          <rPr>
            <sz val="9"/>
            <color indexed="81"/>
            <rFont val="Tahoma"/>
            <family val="2"/>
            <charset val="238"/>
          </rPr>
          <t>Költsége a lakásnyílászáróknál képzett összeg.</t>
        </r>
      </text>
    </comment>
    <comment ref="AI6" authorId="0">
      <text>
        <r>
          <rPr>
            <sz val="9"/>
            <color indexed="81"/>
            <rFont val="Tahoma"/>
            <family val="2"/>
            <charset val="238"/>
          </rPr>
          <t>Költsége a lakásnyílászáróknál képzett összeg.</t>
        </r>
      </text>
    </comment>
    <comment ref="AL6" authorId="0">
      <text>
        <r>
          <rPr>
            <sz val="9"/>
            <color indexed="81"/>
            <rFont val="Tahoma"/>
            <family val="2"/>
            <charset val="238"/>
          </rPr>
          <t>Költsége a lakásnyílászáróknál képzett összeg.</t>
        </r>
      </text>
    </comment>
    <comment ref="AT68" authorId="0">
      <text>
        <r>
          <rPr>
            <sz val="9"/>
            <color indexed="81"/>
            <rFont val="Tahoma"/>
            <family val="2"/>
            <charset val="238"/>
          </rPr>
          <t xml:space="preserve">Hivatkozás a 8. munkalap D/22-26 cellákba írt szabályzók mennyiségének együttes összege.
</t>
        </r>
      </text>
    </comment>
    <comment ref="AY68" authorId="0">
      <text>
        <r>
          <rPr>
            <sz val="9"/>
            <color indexed="81"/>
            <rFont val="Tahoma"/>
            <family val="2"/>
            <charset val="238"/>
          </rPr>
          <t>Hivatkozás a 9. munkalap D/25-31 cellákba írt hőleadók mennyiségének együttes összege.</t>
        </r>
      </text>
    </comment>
  </commentList>
</comments>
</file>

<file path=xl/comments19.xml><?xml version="1.0" encoding="utf-8"?>
<comments xmlns="http://schemas.openxmlformats.org/spreadsheetml/2006/main">
  <authors>
    <author>Cicori</author>
  </authors>
  <commentList>
    <comment ref="F5" authorId="0">
      <text>
        <r>
          <rPr>
            <sz val="9"/>
            <color indexed="81"/>
            <rFont val="Segoe UI"/>
            <family val="2"/>
            <charset val="238"/>
          </rPr>
          <t>A lakásra eső teljes beruházási költség állami támogatással csökkentett összege, azaz az adott munkára eső tényleges költség.</t>
        </r>
      </text>
    </comment>
    <comment ref="M5" authorId="0">
      <text>
        <r>
          <rPr>
            <sz val="9"/>
            <color indexed="81"/>
            <rFont val="Segoe UI"/>
            <family val="2"/>
            <charset val="238"/>
          </rPr>
          <t>A számformátumot  a 18. munkalap "A" oszlopba írt formátumnak feleltesse meg! (pl.: 1.; 1)</t>
        </r>
      </text>
    </comment>
  </commentList>
</comments>
</file>

<file path=xl/comments2.xml><?xml version="1.0" encoding="utf-8"?>
<comments xmlns="http://schemas.openxmlformats.org/spreadsheetml/2006/main">
  <authors>
    <author>Juci</author>
  </authors>
  <commentList>
    <comment ref="B5" authorId="0">
      <text>
        <r>
          <rPr>
            <sz val="9"/>
            <color indexed="81"/>
            <rFont val="Tahoma"/>
            <family val="2"/>
            <charset val="238"/>
          </rPr>
          <t>Termék megnevezése és típusa</t>
        </r>
      </text>
    </comment>
    <comment ref="C5" authorId="0">
      <text>
        <r>
          <rPr>
            <sz val="9"/>
            <color indexed="81"/>
            <rFont val="Tahoma"/>
            <family val="2"/>
            <charset val="238"/>
          </rPr>
          <t>Hőszigetelő tábla lapvastagsága (cm)</t>
        </r>
      </text>
    </comment>
    <comment ref="B7" authorId="0">
      <text>
        <r>
          <rPr>
            <sz val="9"/>
            <color indexed="81"/>
            <rFont val="Tahoma"/>
            <family val="2"/>
            <charset val="238"/>
          </rPr>
          <t>Termék megnevezése és típusa</t>
        </r>
      </text>
    </comment>
    <comment ref="C7" authorId="0">
      <text>
        <r>
          <rPr>
            <sz val="9"/>
            <color indexed="81"/>
            <rFont val="Tahoma"/>
            <family val="2"/>
            <charset val="238"/>
          </rPr>
          <t>Hőszigetelő tábla lapvastagsága (cm)</t>
        </r>
      </text>
    </comment>
    <comment ref="B9" authorId="0">
      <text>
        <r>
          <rPr>
            <sz val="9"/>
            <color indexed="81"/>
            <rFont val="Tahoma"/>
            <family val="2"/>
            <charset val="238"/>
          </rPr>
          <t>Termék megnevezése és típusa</t>
        </r>
      </text>
    </comment>
    <comment ref="C9" authorId="0">
      <text>
        <r>
          <rPr>
            <sz val="9"/>
            <color indexed="81"/>
            <rFont val="Tahoma"/>
            <family val="2"/>
            <charset val="238"/>
          </rPr>
          <t>Hőszigetelő tábla lapvastagsága (cm)</t>
        </r>
      </text>
    </comment>
    <comment ref="C10" authorId="0">
      <text>
        <r>
          <rPr>
            <sz val="9"/>
            <color indexed="81"/>
            <rFont val="Tahoma"/>
            <family val="2"/>
            <charset val="238"/>
          </rPr>
          <t>Szélesség (cm)</t>
        </r>
      </text>
    </comment>
    <comment ref="B11" authorId="0">
      <text>
        <r>
          <rPr>
            <sz val="9"/>
            <color indexed="81"/>
            <rFont val="Tahoma"/>
            <family val="2"/>
            <charset val="238"/>
          </rPr>
          <t>Termék megnevezése és típusa</t>
        </r>
      </text>
    </comment>
    <comment ref="C11" authorId="0">
      <text>
        <r>
          <rPr>
            <sz val="9"/>
            <color indexed="81"/>
            <rFont val="Tahoma"/>
            <family val="2"/>
            <charset val="238"/>
          </rPr>
          <t>Hőszigetelő tábla lapvastagsága (cm)</t>
        </r>
      </text>
    </comment>
    <comment ref="C12" authorId="0">
      <text>
        <r>
          <rPr>
            <sz val="9"/>
            <color indexed="81"/>
            <rFont val="Tahoma"/>
            <family val="2"/>
            <charset val="238"/>
          </rPr>
          <t>Szélesség (cm)</t>
        </r>
      </text>
    </comment>
    <comment ref="B13" authorId="0">
      <text>
        <r>
          <rPr>
            <sz val="9"/>
            <color indexed="81"/>
            <rFont val="Tahoma"/>
            <family val="2"/>
            <charset val="238"/>
          </rPr>
          <t>Termék megnevezése és típusa</t>
        </r>
      </text>
    </comment>
    <comment ref="C13" authorId="0">
      <text>
        <r>
          <rPr>
            <sz val="9"/>
            <color indexed="81"/>
            <rFont val="Tahoma"/>
            <family val="2"/>
            <charset val="238"/>
          </rPr>
          <t>Hőszigetelő tábla lapvastagsága (cm)</t>
        </r>
      </text>
    </comment>
    <comment ref="C14" authorId="0">
      <text>
        <r>
          <rPr>
            <sz val="9"/>
            <color indexed="81"/>
            <rFont val="Tahoma"/>
            <family val="2"/>
            <charset val="238"/>
          </rPr>
          <t>Szélesség (cm)</t>
        </r>
      </text>
    </comment>
    <comment ref="B16" authorId="0">
      <text>
        <r>
          <rPr>
            <sz val="9"/>
            <color indexed="81"/>
            <rFont val="Tahoma"/>
            <family val="2"/>
            <charset val="238"/>
          </rPr>
          <t xml:space="preserve">A villámvédelmi jegyzőkönyv költségét a tervezésnél szükséges feltüntetni.
</t>
        </r>
      </text>
    </comment>
    <comment ref="C18" authorId="0">
      <text>
        <r>
          <rPr>
            <sz val="9"/>
            <color indexed="81"/>
            <rFont val="Tahoma"/>
            <family val="2"/>
            <charset val="238"/>
          </rPr>
          <t>Szélesség (cm)</t>
        </r>
      </text>
    </comment>
    <comment ref="C19" authorId="0">
      <text>
        <r>
          <rPr>
            <sz val="9"/>
            <color indexed="81"/>
            <rFont val="Tahoma"/>
            <family val="2"/>
            <charset val="238"/>
          </rPr>
          <t>Átmérő vagy oldal szélesség (cm)</t>
        </r>
      </text>
    </comment>
    <comment ref="B27" authorId="0">
      <text>
        <r>
          <rPr>
            <sz val="9"/>
            <color indexed="81"/>
            <rFont val="Tahoma"/>
            <family val="2"/>
            <charset val="238"/>
          </rPr>
          <t>Termék megnevezése és típusa</t>
        </r>
      </text>
    </comment>
    <comment ref="C27" authorId="0">
      <text>
        <r>
          <rPr>
            <sz val="9"/>
            <color indexed="81"/>
            <rFont val="Tahoma"/>
            <family val="2"/>
            <charset val="238"/>
          </rPr>
          <t>Hőszigetelő tábla lapvastagsága (cm)</t>
        </r>
      </text>
    </comment>
    <comment ref="B29" authorId="0">
      <text>
        <r>
          <rPr>
            <sz val="9"/>
            <color indexed="81"/>
            <rFont val="Tahoma"/>
            <family val="2"/>
            <charset val="238"/>
          </rPr>
          <t>Termék megnevezése és típusa</t>
        </r>
      </text>
    </comment>
    <comment ref="C29" authorId="0">
      <text>
        <r>
          <rPr>
            <sz val="9"/>
            <color indexed="81"/>
            <rFont val="Tahoma"/>
            <family val="2"/>
            <charset val="238"/>
          </rPr>
          <t>Hőszigetelő tábla lapvastagsága (cm)</t>
        </r>
      </text>
    </comment>
    <comment ref="C30" authorId="0">
      <text>
        <r>
          <rPr>
            <sz val="9"/>
            <color indexed="81"/>
            <rFont val="Tahoma"/>
            <family val="2"/>
            <charset val="238"/>
          </rPr>
          <t>Szélesség (cm)</t>
        </r>
      </text>
    </comment>
    <comment ref="B31" authorId="0">
      <text>
        <r>
          <rPr>
            <sz val="9"/>
            <color indexed="81"/>
            <rFont val="Tahoma"/>
            <family val="2"/>
            <charset val="238"/>
          </rPr>
          <t>Termék megnevezése és típusa</t>
        </r>
      </text>
    </comment>
    <comment ref="C31" authorId="0">
      <text>
        <r>
          <rPr>
            <sz val="9"/>
            <color indexed="81"/>
            <rFont val="Tahoma"/>
            <family val="2"/>
            <charset val="238"/>
          </rPr>
          <t>Hőszigetelő tábla lapvastagsága (cm)</t>
        </r>
      </text>
    </comment>
    <comment ref="C32" authorId="0">
      <text>
        <r>
          <rPr>
            <sz val="9"/>
            <color indexed="81"/>
            <rFont val="Tahoma"/>
            <family val="2"/>
            <charset val="238"/>
          </rPr>
          <t>Szélesség (cm)</t>
        </r>
      </text>
    </comment>
    <comment ref="C34" authorId="0">
      <text>
        <r>
          <rPr>
            <sz val="9"/>
            <color indexed="81"/>
            <rFont val="Tahoma"/>
            <family val="2"/>
            <charset val="238"/>
          </rPr>
          <t>Szélesség (cm)</t>
        </r>
      </text>
    </comment>
  </commentList>
</comments>
</file>

<file path=xl/comments3.xml><?xml version="1.0" encoding="utf-8"?>
<comments xmlns="http://schemas.openxmlformats.org/spreadsheetml/2006/main">
  <authors>
    <author>Juci</author>
  </authors>
  <commentList>
    <comment ref="B5" authorId="0">
      <text>
        <r>
          <rPr>
            <sz val="9"/>
            <color indexed="81"/>
            <rFont val="Tahoma"/>
            <family val="2"/>
            <charset val="238"/>
          </rPr>
          <t>Termék megnevezése és típusa</t>
        </r>
      </text>
    </comment>
    <comment ref="C5" authorId="0">
      <text>
        <r>
          <rPr>
            <sz val="9"/>
            <color indexed="81"/>
            <rFont val="Tahoma"/>
            <family val="2"/>
            <charset val="238"/>
          </rPr>
          <t>Hőszigetelő tábla lapvastagsága (cm)</t>
        </r>
      </text>
    </comment>
    <comment ref="B7" authorId="0">
      <text>
        <r>
          <rPr>
            <sz val="9"/>
            <color indexed="81"/>
            <rFont val="Tahoma"/>
            <family val="2"/>
            <charset val="238"/>
          </rPr>
          <t>Termék megnevezése és típusa</t>
        </r>
      </text>
    </comment>
    <comment ref="C7" authorId="0">
      <text>
        <r>
          <rPr>
            <sz val="9"/>
            <color indexed="81"/>
            <rFont val="Tahoma"/>
            <family val="2"/>
            <charset val="238"/>
          </rPr>
          <t>Hőszigetelő tábla lapvastagsága (cm)</t>
        </r>
      </text>
    </comment>
    <comment ref="B9" authorId="0">
      <text>
        <r>
          <rPr>
            <sz val="9"/>
            <color indexed="81"/>
            <rFont val="Tahoma"/>
            <family val="2"/>
            <charset val="238"/>
          </rPr>
          <t xml:space="preserve">Az érintésvédelmi jegyzőkönyv költségét a tervezésnél szükséges feltüntetni.
</t>
        </r>
      </text>
    </comment>
    <comment ref="B14" authorId="0">
      <text>
        <r>
          <rPr>
            <sz val="9"/>
            <color indexed="81"/>
            <rFont val="Tahoma"/>
            <family val="2"/>
            <charset val="238"/>
          </rPr>
          <t>Termék megnevezése és típusa</t>
        </r>
      </text>
    </comment>
    <comment ref="C14" authorId="0">
      <text>
        <r>
          <rPr>
            <sz val="9"/>
            <color indexed="81"/>
            <rFont val="Tahoma"/>
            <family val="2"/>
            <charset val="238"/>
          </rPr>
          <t>Hőszigetelő tábla lapvastagsága (cm)</t>
        </r>
      </text>
    </comment>
  </commentList>
</comments>
</file>

<file path=xl/comments4.xml><?xml version="1.0" encoding="utf-8"?>
<comments xmlns="http://schemas.openxmlformats.org/spreadsheetml/2006/main">
  <authors>
    <author>Juci</author>
  </authors>
  <commentList>
    <comment ref="B5" authorId="0">
      <text>
        <r>
          <rPr>
            <sz val="9"/>
            <color indexed="81"/>
            <rFont val="Tahoma"/>
            <family val="2"/>
            <charset val="238"/>
          </rPr>
          <t>Termék megnevezése és típusa</t>
        </r>
      </text>
    </comment>
    <comment ref="C5" authorId="0">
      <text>
        <r>
          <rPr>
            <sz val="9"/>
            <color indexed="81"/>
            <rFont val="Tahoma"/>
            <family val="2"/>
            <charset val="238"/>
          </rPr>
          <t>Hőszigetelő tábla lapvastagsága (cm)</t>
        </r>
      </text>
    </comment>
    <comment ref="B7" authorId="0">
      <text>
        <r>
          <rPr>
            <sz val="9"/>
            <color indexed="81"/>
            <rFont val="Tahoma"/>
            <family val="2"/>
            <charset val="238"/>
          </rPr>
          <t>Termék megnevezése és típusa</t>
        </r>
      </text>
    </comment>
    <comment ref="C7" authorId="0">
      <text>
        <r>
          <rPr>
            <sz val="9"/>
            <color indexed="81"/>
            <rFont val="Tahoma"/>
            <family val="2"/>
            <charset val="238"/>
          </rPr>
          <t>Hőszigetelő tábla lapvastagsága (cm)</t>
        </r>
      </text>
    </comment>
    <comment ref="B9" authorId="0">
      <text>
        <r>
          <rPr>
            <sz val="9"/>
            <color indexed="81"/>
            <rFont val="Tahoma"/>
            <family val="2"/>
            <charset val="238"/>
          </rPr>
          <t>Termék megnevezése és típusa</t>
        </r>
      </text>
    </comment>
    <comment ref="C9" authorId="0">
      <text>
        <r>
          <rPr>
            <sz val="9"/>
            <color indexed="81"/>
            <rFont val="Tahoma"/>
            <family val="2"/>
            <charset val="238"/>
          </rPr>
          <t>Hőszigetelő tábla lapvastagsága (cm)</t>
        </r>
      </text>
    </comment>
    <comment ref="C10" authorId="0">
      <text>
        <r>
          <rPr>
            <sz val="9"/>
            <color indexed="81"/>
            <rFont val="Tahoma"/>
            <family val="2"/>
            <charset val="238"/>
          </rPr>
          <t>Szélesség (cm)</t>
        </r>
      </text>
    </comment>
    <comment ref="B11" authorId="0">
      <text>
        <r>
          <rPr>
            <sz val="9"/>
            <color indexed="81"/>
            <rFont val="Tahoma"/>
            <family val="2"/>
            <charset val="238"/>
          </rPr>
          <t>Termék megnevezése és típusa</t>
        </r>
      </text>
    </comment>
    <comment ref="C11" authorId="0">
      <text>
        <r>
          <rPr>
            <sz val="9"/>
            <color indexed="81"/>
            <rFont val="Tahoma"/>
            <family val="2"/>
            <charset val="238"/>
          </rPr>
          <t>Hőszigetelő tábla lapvastagsága (cm)</t>
        </r>
      </text>
    </comment>
    <comment ref="B13" authorId="0">
      <text>
        <r>
          <rPr>
            <sz val="9"/>
            <color indexed="81"/>
            <rFont val="Tahoma"/>
            <family val="2"/>
            <charset val="238"/>
          </rPr>
          <t>Termék megnevezése és típusa</t>
        </r>
      </text>
    </comment>
    <comment ref="C13" authorId="0">
      <text>
        <r>
          <rPr>
            <sz val="9"/>
            <color indexed="81"/>
            <rFont val="Tahoma"/>
            <family val="2"/>
            <charset val="238"/>
          </rPr>
          <t>Hőszigetelő tábla lapvastagsága (cm)</t>
        </r>
      </text>
    </comment>
    <comment ref="B15" authorId="0">
      <text>
        <r>
          <rPr>
            <sz val="9"/>
            <color indexed="81"/>
            <rFont val="Tahoma"/>
            <family val="2"/>
            <charset val="238"/>
          </rPr>
          <t>Termék megnevezése és típusa</t>
        </r>
      </text>
    </comment>
    <comment ref="C16" authorId="0">
      <text>
        <r>
          <rPr>
            <sz val="9"/>
            <color indexed="81"/>
            <rFont val="Tahoma"/>
            <family val="2"/>
            <charset val="238"/>
          </rPr>
          <t>Vastagság (mm)</t>
        </r>
      </text>
    </comment>
    <comment ref="B24" authorId="0">
      <text>
        <r>
          <rPr>
            <sz val="9"/>
            <color indexed="81"/>
            <rFont val="Tahoma"/>
            <family val="2"/>
            <charset val="238"/>
          </rPr>
          <t>Termék megnevezése és típusa</t>
        </r>
      </text>
    </comment>
    <comment ref="C24" authorId="0">
      <text>
        <r>
          <rPr>
            <sz val="9"/>
            <color indexed="81"/>
            <rFont val="Tahoma"/>
            <family val="2"/>
            <charset val="238"/>
          </rPr>
          <t>Hőszigetelő tábla lapvastagsága (cm)</t>
        </r>
      </text>
    </comment>
    <comment ref="B26" authorId="0">
      <text>
        <r>
          <rPr>
            <sz val="9"/>
            <color indexed="81"/>
            <rFont val="Tahoma"/>
            <family val="2"/>
            <charset val="238"/>
          </rPr>
          <t>Termék megnevezése és típusa</t>
        </r>
      </text>
    </comment>
    <comment ref="C27" authorId="0">
      <text>
        <r>
          <rPr>
            <sz val="9"/>
            <color indexed="81"/>
            <rFont val="Tahoma"/>
            <family val="2"/>
            <charset val="238"/>
          </rPr>
          <t>Vastagság (mm)</t>
        </r>
      </text>
    </comment>
  </commentList>
</comments>
</file>

<file path=xl/comments5.xml><?xml version="1.0" encoding="utf-8"?>
<comments xmlns="http://schemas.openxmlformats.org/spreadsheetml/2006/main">
  <authors>
    <author>Juci</author>
  </authors>
  <commentList>
    <comment ref="B5" authorId="0">
      <text>
        <r>
          <rPr>
            <sz val="9"/>
            <color indexed="81"/>
            <rFont val="Tahoma"/>
            <family val="2"/>
            <charset val="238"/>
          </rPr>
          <t>Termék megnevezése és típusa</t>
        </r>
      </text>
    </comment>
    <comment ref="E5" authorId="0">
      <text>
        <r>
          <rPr>
            <sz val="9"/>
            <color indexed="81"/>
            <rFont val="Tahoma"/>
            <family val="2"/>
            <charset val="238"/>
          </rPr>
          <t>Hivatkozás a 18. munkalapon (K-M/3) megadott nyílászáró méretre. A hivatkozás törölhető, elhagyható, amennyiben a 18. munkalap nem kerül kitöltésre.</t>
        </r>
      </text>
    </comment>
    <comment ref="F5" authorId="0">
      <text>
        <r>
          <rPr>
            <sz val="9"/>
            <color indexed="81"/>
            <rFont val="Tahoma"/>
            <family val="2"/>
            <charset val="238"/>
          </rPr>
          <t>Hivatkozás a 18. munkalapon (K/68) megadott nyílászáró mennyiségre. A hivatkozás törölhető, elhagyható, amennyiben a 18. munkalap nem kerül kitöltésre.</t>
        </r>
      </text>
    </comment>
    <comment ref="C6" authorId="0">
      <text>
        <r>
          <rPr>
            <sz val="9"/>
            <color indexed="81"/>
            <rFont val="Tahoma"/>
            <family val="2"/>
            <charset val="238"/>
          </rPr>
          <t>Nyílászáró Uw értéke</t>
        </r>
      </text>
    </comment>
    <comment ref="C7" authorId="0">
      <text>
        <r>
          <rPr>
            <sz val="9"/>
            <color indexed="81"/>
            <rFont val="Tahoma"/>
            <family val="2"/>
            <charset val="238"/>
          </rPr>
          <t>Hivatkozás a 18. munkalapon (K/4) megadott lakáshelyiség megnevezésére. A hivatkozás törölhető, elhagyható, amennyiben a 18. munkalap nem kerül kitöltésre.</t>
        </r>
      </text>
    </comment>
    <comment ref="B8" authorId="0">
      <text>
        <r>
          <rPr>
            <sz val="9"/>
            <color indexed="81"/>
            <rFont val="Tahoma"/>
            <family val="2"/>
            <charset val="238"/>
          </rPr>
          <t>Termék megnevezése és típusa</t>
        </r>
      </text>
    </comment>
    <comment ref="E8" authorId="0">
      <text>
        <r>
          <rPr>
            <sz val="9"/>
            <color indexed="81"/>
            <rFont val="Tahoma"/>
            <family val="2"/>
            <charset val="238"/>
          </rPr>
          <t>Hivatkozás a 18. munkalapon (N-P/3) megadott nyílászáró méretre. A hivatkozás törölhető, elhagyható, amennyiben a 18. munkalap nem kerül kitöltésre.</t>
        </r>
      </text>
    </comment>
    <comment ref="F8" authorId="0">
      <text>
        <r>
          <rPr>
            <sz val="9"/>
            <color indexed="81"/>
            <rFont val="Tahoma"/>
            <family val="2"/>
            <charset val="238"/>
          </rPr>
          <t>Hivatkozás a 18. munkalapon (N/68) megadott nyílászáró mennyiségre. A hivatkozás törölhető, elhagyható, amennyiben a 18. munkalap nem kerül kitöltésre.</t>
        </r>
      </text>
    </comment>
    <comment ref="C9" authorId="0">
      <text>
        <r>
          <rPr>
            <sz val="9"/>
            <color indexed="81"/>
            <rFont val="Tahoma"/>
            <family val="2"/>
            <charset val="238"/>
          </rPr>
          <t>Nyílászáró Uw értéke</t>
        </r>
      </text>
    </comment>
    <comment ref="C10" authorId="0">
      <text>
        <r>
          <rPr>
            <sz val="9"/>
            <color indexed="81"/>
            <rFont val="Tahoma"/>
            <family val="2"/>
            <charset val="238"/>
          </rPr>
          <t>Hivatkozás a 18. munkalapon (K/4) megadott lakáshelyiség megnevezésére. A hivatkozás törölhető, elhagyható, amennyiben a 18. munkalap nem kerül kitöltésre.</t>
        </r>
      </text>
    </comment>
    <comment ref="B11" authorId="0">
      <text>
        <r>
          <rPr>
            <sz val="9"/>
            <color indexed="81"/>
            <rFont val="Tahoma"/>
            <family val="2"/>
            <charset val="238"/>
          </rPr>
          <t>Termék megnevezése és típusa</t>
        </r>
      </text>
    </comment>
    <comment ref="E11" authorId="0">
      <text>
        <r>
          <rPr>
            <sz val="9"/>
            <color indexed="81"/>
            <rFont val="Tahoma"/>
            <family val="2"/>
            <charset val="238"/>
          </rPr>
          <t>Hivatkozás a 18. munkalapon (Q-S/3) megadott nyílászáró méretre. A hivatkozás törölhető, elhagyható, amennyiben a 18. munkalap nem kerül kitöltésre.</t>
        </r>
      </text>
    </comment>
    <comment ref="F11" authorId="0">
      <text>
        <r>
          <rPr>
            <sz val="9"/>
            <color indexed="81"/>
            <rFont val="Tahoma"/>
            <family val="2"/>
            <charset val="238"/>
          </rPr>
          <t>Hivatkozás a 18. munkalapon (Q/68) megadott nyílászáró mennyiségre. A hivatkozás törölhető, elhagyható, amennyiben a 18. munkalap nem kerül kitöltésre.</t>
        </r>
      </text>
    </comment>
    <comment ref="C12" authorId="0">
      <text>
        <r>
          <rPr>
            <sz val="9"/>
            <color indexed="81"/>
            <rFont val="Tahoma"/>
            <family val="2"/>
            <charset val="238"/>
          </rPr>
          <t>Nyílászáró Uw értéke</t>
        </r>
      </text>
    </comment>
    <comment ref="C13" authorId="0">
      <text>
        <r>
          <rPr>
            <sz val="9"/>
            <color indexed="81"/>
            <rFont val="Tahoma"/>
            <family val="2"/>
            <charset val="238"/>
          </rPr>
          <t>Hivatkozás a 18. munkalapon (K/4) megadott lakáshelyiség megnevezésére. A hivatkozás törölhető, elhagyható, amennyiben a 18. munkalap nem kerül kitöltésre.</t>
        </r>
      </text>
    </comment>
    <comment ref="B14" authorId="0">
      <text>
        <r>
          <rPr>
            <sz val="9"/>
            <color indexed="81"/>
            <rFont val="Tahoma"/>
            <family val="2"/>
            <charset val="238"/>
          </rPr>
          <t>Termék megnevezése és típusa</t>
        </r>
      </text>
    </comment>
    <comment ref="E14" authorId="0">
      <text>
        <r>
          <rPr>
            <sz val="9"/>
            <color indexed="81"/>
            <rFont val="Tahoma"/>
            <family val="2"/>
            <charset val="238"/>
          </rPr>
          <t>Hivatkozás a 18. munkalapon (T-V/3) megadott nyílászáró méretre. A hivatkozás törölhető, elhagyható, amennyiben a 18. munkalap nem kerül kitöltésre.</t>
        </r>
      </text>
    </comment>
    <comment ref="F14" authorId="0">
      <text>
        <r>
          <rPr>
            <sz val="9"/>
            <color indexed="81"/>
            <rFont val="Tahoma"/>
            <family val="2"/>
            <charset val="238"/>
          </rPr>
          <t>Hivatkozás a 18. munkalapon (T/68) megadott nyílászáró mennyiségre. A hivatkozás törölhető, elhagyható, amennyiben a 18. munkalap nem kerül kitöltésre.</t>
        </r>
      </text>
    </comment>
    <comment ref="C15" authorId="0">
      <text>
        <r>
          <rPr>
            <sz val="9"/>
            <color indexed="81"/>
            <rFont val="Tahoma"/>
            <family val="2"/>
            <charset val="238"/>
          </rPr>
          <t>Nyílászáró Uw értéke</t>
        </r>
      </text>
    </comment>
    <comment ref="C16" authorId="0">
      <text>
        <r>
          <rPr>
            <sz val="9"/>
            <color indexed="81"/>
            <rFont val="Tahoma"/>
            <family val="2"/>
            <charset val="238"/>
          </rPr>
          <t>Hivatkozás a 18. munkalapon (K/4) megadott lakáshelyiség megnevezésére. A hivatkozás törölhető, elhagyható, amennyiben a 18. munkalap nem kerül kitöltésre.</t>
        </r>
      </text>
    </comment>
    <comment ref="B17" authorId="0">
      <text>
        <r>
          <rPr>
            <sz val="9"/>
            <color indexed="81"/>
            <rFont val="Tahoma"/>
            <family val="2"/>
            <charset val="238"/>
          </rPr>
          <t>Termék megnevezése és típusa</t>
        </r>
      </text>
    </comment>
    <comment ref="E17" authorId="0">
      <text>
        <r>
          <rPr>
            <sz val="9"/>
            <color indexed="81"/>
            <rFont val="Tahoma"/>
            <family val="2"/>
            <charset val="238"/>
          </rPr>
          <t>Hivatkozás a 18. munkalapon (W-Y/3) megadott nyílászáró méretre. A hivatkozás törölhető, elhagyható, amennyiben a 18. munkalap nem kerül kitöltésre.</t>
        </r>
      </text>
    </comment>
    <comment ref="F17" authorId="0">
      <text>
        <r>
          <rPr>
            <sz val="9"/>
            <color indexed="81"/>
            <rFont val="Tahoma"/>
            <family val="2"/>
            <charset val="238"/>
          </rPr>
          <t>Hivatkozás a 18. munkalapon (W/68) megadott nyílászáró mennyiségre. A hivatkozás törölhető, elhagyható, amennyiben a 18. munkalap nem kerül kitöltésre.</t>
        </r>
      </text>
    </comment>
    <comment ref="C18" authorId="0">
      <text>
        <r>
          <rPr>
            <sz val="9"/>
            <color indexed="81"/>
            <rFont val="Tahoma"/>
            <family val="2"/>
            <charset val="238"/>
          </rPr>
          <t>Nyílászáró Uw értéke</t>
        </r>
      </text>
    </comment>
    <comment ref="C19" authorId="0">
      <text>
        <r>
          <rPr>
            <sz val="9"/>
            <color indexed="81"/>
            <rFont val="Tahoma"/>
            <family val="2"/>
            <charset val="238"/>
          </rPr>
          <t>Hivatkozás a 18. munkalapon (K/4) megadott lakáshelyiség megnevezésére. A hivatkozás törölhető, elhagyható, amennyiben a 18. munkalap nem kerül kitöltésre.</t>
        </r>
      </text>
    </comment>
    <comment ref="B20" authorId="0">
      <text>
        <r>
          <rPr>
            <sz val="9"/>
            <color indexed="81"/>
            <rFont val="Tahoma"/>
            <family val="2"/>
            <charset val="238"/>
          </rPr>
          <t>Termék megnevezése és típusa</t>
        </r>
      </text>
    </comment>
    <comment ref="E20" authorId="0">
      <text>
        <r>
          <rPr>
            <sz val="9"/>
            <color indexed="81"/>
            <rFont val="Tahoma"/>
            <family val="2"/>
            <charset val="238"/>
          </rPr>
          <t>Hivatkozás a 18. munkalapon (Z-AB/3) megadott nyílászáró méretre. A hivatkozás törölhető, elhagyható, amennyiben a 18. munkalap nem kerül kitöltésre.</t>
        </r>
      </text>
    </comment>
    <comment ref="F20" authorId="0">
      <text>
        <r>
          <rPr>
            <sz val="9"/>
            <color indexed="81"/>
            <rFont val="Tahoma"/>
            <family val="2"/>
            <charset val="238"/>
          </rPr>
          <t>Hivatkozás a 18. munkalapon (Z/68) megadott nyílászáró mennyiségre. A hivatkozás törölhető, elhagyható, amennyiben a 18. munkalap nem kerül kitöltésre.</t>
        </r>
      </text>
    </comment>
    <comment ref="C21" authorId="0">
      <text>
        <r>
          <rPr>
            <sz val="9"/>
            <color indexed="81"/>
            <rFont val="Tahoma"/>
            <family val="2"/>
            <charset val="238"/>
          </rPr>
          <t>Nyílászáró Uw értéke</t>
        </r>
      </text>
    </comment>
    <comment ref="C22" authorId="0">
      <text>
        <r>
          <rPr>
            <sz val="9"/>
            <color indexed="81"/>
            <rFont val="Tahoma"/>
            <family val="2"/>
            <charset val="238"/>
          </rPr>
          <t>Hivatkozás a 18. munkalapon (K/4) megadott lakáshelyiség megnevezésére. A hivatkozás törölhető, elhagyható, amennyiben a 18. munkalap nem kerül kitöltésre.</t>
        </r>
      </text>
    </comment>
    <comment ref="B23" authorId="0">
      <text>
        <r>
          <rPr>
            <sz val="9"/>
            <color indexed="81"/>
            <rFont val="Tahoma"/>
            <family val="2"/>
            <charset val="238"/>
          </rPr>
          <t>Termék megnevezése és típusa</t>
        </r>
      </text>
    </comment>
    <comment ref="E23" authorId="0">
      <text>
        <r>
          <rPr>
            <sz val="9"/>
            <color indexed="81"/>
            <rFont val="Tahoma"/>
            <family val="2"/>
            <charset val="238"/>
          </rPr>
          <t>Hivatkozás a 18. munkalapon (AC-AE/3) megadott nyílászáró méretre. A hivatkozás törölhető, elhagyható, amennyiben a 18. munkalap nem kerül kitöltésre.</t>
        </r>
      </text>
    </comment>
    <comment ref="F23" authorId="0">
      <text>
        <r>
          <rPr>
            <sz val="9"/>
            <color indexed="81"/>
            <rFont val="Tahoma"/>
            <family val="2"/>
            <charset val="238"/>
          </rPr>
          <t>Hivatkozás a 18. munkalapon (AC/68) megadott nyílászáró mennyiségre. A hivatkozás törölhető, elhagyható, amennyiben a 18. munkalap nem kerül kitöltésre.</t>
        </r>
      </text>
    </comment>
    <comment ref="C24" authorId="0">
      <text>
        <r>
          <rPr>
            <sz val="9"/>
            <color indexed="81"/>
            <rFont val="Tahoma"/>
            <family val="2"/>
            <charset val="238"/>
          </rPr>
          <t>Nyílászáró Uw értéke</t>
        </r>
      </text>
    </comment>
    <comment ref="C25" authorId="0">
      <text>
        <r>
          <rPr>
            <sz val="9"/>
            <color indexed="81"/>
            <rFont val="Tahoma"/>
            <family val="2"/>
            <charset val="238"/>
          </rPr>
          <t>Hivatkozás a 18. munkalapon (K/4) megadott lakáshelyiség megnevezésére. A hivatkozás törölhető, elhagyható, amennyiben a 18. munkalap nem kerül kitöltésre.</t>
        </r>
      </text>
    </comment>
    <comment ref="B26" authorId="0">
      <text>
        <r>
          <rPr>
            <sz val="9"/>
            <color indexed="81"/>
            <rFont val="Tahoma"/>
            <family val="2"/>
            <charset val="238"/>
          </rPr>
          <t>Termék megnevezése és típusa</t>
        </r>
      </text>
    </comment>
    <comment ref="E26" authorId="0">
      <text>
        <r>
          <rPr>
            <sz val="9"/>
            <color indexed="81"/>
            <rFont val="Tahoma"/>
            <family val="2"/>
            <charset val="238"/>
          </rPr>
          <t>Hivatkozás a 18. munkalapon (AF-AH/3) megadott nyílászáró méretre. A hivatkozás törölhető, elhagyható, amennyiben a 18. munkalap nem kerül kitöltésre.</t>
        </r>
      </text>
    </comment>
    <comment ref="F26" authorId="0">
      <text>
        <r>
          <rPr>
            <sz val="9"/>
            <color indexed="81"/>
            <rFont val="Tahoma"/>
            <family val="2"/>
            <charset val="238"/>
          </rPr>
          <t>Hivatkozás a 18. munkalapon (AF/68) megadott nyílászáró mennyiségre. A hivatkozás törölhető, elhagyható, amennyiben a 18. munkalap nem kerül kitöltésre.</t>
        </r>
      </text>
    </comment>
    <comment ref="C27" authorId="0">
      <text>
        <r>
          <rPr>
            <sz val="9"/>
            <color indexed="81"/>
            <rFont val="Tahoma"/>
            <family val="2"/>
            <charset val="238"/>
          </rPr>
          <t>Nyílászáró Uw értéke</t>
        </r>
      </text>
    </comment>
    <comment ref="C28" authorId="0">
      <text>
        <r>
          <rPr>
            <sz val="9"/>
            <color indexed="81"/>
            <rFont val="Tahoma"/>
            <family val="2"/>
            <charset val="238"/>
          </rPr>
          <t>Hivatkozás a 18. munkalapon (K/4) megadott lakáshelyiség megnevezésére. A hivatkozás törölhető, elhagyható, amennyiben a 18. munkalap nem kerül kitöltésre.</t>
        </r>
      </text>
    </comment>
    <comment ref="B29" authorId="0">
      <text>
        <r>
          <rPr>
            <sz val="9"/>
            <color indexed="81"/>
            <rFont val="Tahoma"/>
            <family val="2"/>
            <charset val="238"/>
          </rPr>
          <t>Termék megnevezése és típusa</t>
        </r>
      </text>
    </comment>
    <comment ref="E29" authorId="0">
      <text>
        <r>
          <rPr>
            <sz val="9"/>
            <color indexed="81"/>
            <rFont val="Tahoma"/>
            <family val="2"/>
            <charset val="238"/>
          </rPr>
          <t>Hivatkozás a 18. munkalapon (AI-AK/3) megadott nyílászáró méretre. A hivatkozás törölhető, elhagyható, amennyiben a 18. munkalap nem kerül kitöltésre.</t>
        </r>
      </text>
    </comment>
    <comment ref="F29" authorId="0">
      <text>
        <r>
          <rPr>
            <sz val="9"/>
            <color indexed="81"/>
            <rFont val="Tahoma"/>
            <family val="2"/>
            <charset val="238"/>
          </rPr>
          <t>Hivatkozás a 18. munkalapon (AI/68) megadott nyílászáró mennyiségre. A hivatkozás törölhető, elhagyható, amennyiben a 18. munkalap nem kerül kitöltésre.</t>
        </r>
      </text>
    </comment>
    <comment ref="C30" authorId="0">
      <text>
        <r>
          <rPr>
            <sz val="9"/>
            <color indexed="81"/>
            <rFont val="Tahoma"/>
            <family val="2"/>
            <charset val="238"/>
          </rPr>
          <t>Nyílászáró Uw értéke</t>
        </r>
      </text>
    </comment>
    <comment ref="C31" authorId="0">
      <text>
        <r>
          <rPr>
            <sz val="9"/>
            <color indexed="81"/>
            <rFont val="Tahoma"/>
            <family val="2"/>
            <charset val="238"/>
          </rPr>
          <t>Hivatkozás a 18. munkalapon (K/4) megadott lakáshelyiség megnevezésére. A hivatkozás törölhető, elhagyható, amennyiben a 18. munkalap nem kerül kitöltésre.</t>
        </r>
      </text>
    </comment>
    <comment ref="B32" authorId="0">
      <text>
        <r>
          <rPr>
            <sz val="9"/>
            <color indexed="81"/>
            <rFont val="Tahoma"/>
            <family val="2"/>
            <charset val="238"/>
          </rPr>
          <t>Termék megnevezése és típusa</t>
        </r>
      </text>
    </comment>
    <comment ref="E32" authorId="0">
      <text>
        <r>
          <rPr>
            <sz val="9"/>
            <color indexed="81"/>
            <rFont val="Tahoma"/>
            <family val="2"/>
            <charset val="238"/>
          </rPr>
          <t>Hivatkozás a 18. munkalapon (AL-AN/3) megadott nyílászáró méretre. A hivatkozás törölhető, elhagyható, amennyiben a 18. munkalap nem kerül kitöltésre.</t>
        </r>
      </text>
    </comment>
    <comment ref="F32" authorId="0">
      <text>
        <r>
          <rPr>
            <sz val="9"/>
            <color indexed="81"/>
            <rFont val="Tahoma"/>
            <family val="2"/>
            <charset val="238"/>
          </rPr>
          <t>Hivatkozás a 18. munkalapon (AL/68) megadott nyílászáró mennyiségre. A hivatkozás törölhető, elhagyható, amennyiben a 18. munkalap nem kerül kitöltésre.</t>
        </r>
      </text>
    </comment>
    <comment ref="C33" authorId="0">
      <text>
        <r>
          <rPr>
            <sz val="9"/>
            <color indexed="81"/>
            <rFont val="Tahoma"/>
            <family val="2"/>
            <charset val="238"/>
          </rPr>
          <t>Nyílászáró Uw értéke</t>
        </r>
      </text>
    </comment>
    <comment ref="C34" authorId="0">
      <text>
        <r>
          <rPr>
            <sz val="9"/>
            <color indexed="81"/>
            <rFont val="Tahoma"/>
            <family val="2"/>
            <charset val="238"/>
          </rPr>
          <t>Hivatkozás a 18. munkalapon (K/4) megadott lakáshelyiség megnevezésére. A hivatkozás törölhető, elhagyható, amennyiben a 18. munkalap nem kerül kitöltésre.</t>
        </r>
      </text>
    </comment>
    <comment ref="F35" authorId="0">
      <text>
        <r>
          <rPr>
            <sz val="9"/>
            <color indexed="81"/>
            <rFont val="Tahoma"/>
            <family val="2"/>
            <charset val="238"/>
          </rPr>
          <t xml:space="preserve">Hivatkozás a 18. munkalapon (AO/68) megadott légbevezető mennyiségre. A hivatkozás törölhető, elhagyható, amennyiben a 18. munkalap nem kerül kitöltésre.
</t>
        </r>
      </text>
    </comment>
    <comment ref="F36" authorId="0">
      <text>
        <r>
          <rPr>
            <sz val="9"/>
            <color indexed="81"/>
            <rFont val="Tahoma"/>
            <family val="2"/>
            <charset val="238"/>
          </rPr>
          <t xml:space="preserve">Hivatkozás a 18. munkalapon (AP/68) megadott légbevezető mennyiségre. A hivatkozás törölhető, elhagyható, amennyiben a 18. munkalap nem kerül kitöltésre.
</t>
        </r>
      </text>
    </comment>
  </commentList>
</comments>
</file>

<file path=xl/comments6.xml><?xml version="1.0" encoding="utf-8"?>
<comments xmlns="http://schemas.openxmlformats.org/spreadsheetml/2006/main">
  <authors>
    <author>Juci</author>
  </authors>
  <commentList>
    <comment ref="B5" authorId="0">
      <text>
        <r>
          <rPr>
            <sz val="9"/>
            <color indexed="81"/>
            <rFont val="Tahoma"/>
            <family val="2"/>
            <charset val="238"/>
          </rPr>
          <t>Termék megnevezése és típusa</t>
        </r>
      </text>
    </comment>
    <comment ref="E5" authorId="0">
      <text>
        <r>
          <rPr>
            <sz val="9"/>
            <color indexed="81"/>
            <rFont val="Tahoma"/>
            <family val="2"/>
            <charset val="238"/>
          </rPr>
          <t>Nyílászáró mérete 
(pl. 1500 X 1200) mm</t>
        </r>
      </text>
    </comment>
    <comment ref="C6" authorId="0">
      <text>
        <r>
          <rPr>
            <sz val="9"/>
            <color indexed="81"/>
            <rFont val="Tahoma"/>
            <family val="2"/>
            <charset val="238"/>
          </rPr>
          <t>Nyílászáró Uw értéke</t>
        </r>
      </text>
    </comment>
    <comment ref="B8" authorId="0">
      <text>
        <r>
          <rPr>
            <sz val="9"/>
            <color indexed="81"/>
            <rFont val="Tahoma"/>
            <family val="2"/>
            <charset val="238"/>
          </rPr>
          <t>Termék megnevezése és típusa</t>
        </r>
      </text>
    </comment>
    <comment ref="E8" authorId="0">
      <text>
        <r>
          <rPr>
            <sz val="9"/>
            <color indexed="81"/>
            <rFont val="Tahoma"/>
            <family val="2"/>
            <charset val="238"/>
          </rPr>
          <t>Nyílászáró mérete 
(pl. 1500 X 1200) mm</t>
        </r>
      </text>
    </comment>
    <comment ref="C9" authorId="0">
      <text>
        <r>
          <rPr>
            <sz val="9"/>
            <color indexed="81"/>
            <rFont val="Tahoma"/>
            <family val="2"/>
            <charset val="238"/>
          </rPr>
          <t>Nyílászáró Uw értéke</t>
        </r>
      </text>
    </comment>
    <comment ref="B11" authorId="0">
      <text>
        <r>
          <rPr>
            <sz val="9"/>
            <color indexed="81"/>
            <rFont val="Tahoma"/>
            <family val="2"/>
            <charset val="238"/>
          </rPr>
          <t>Termék megnevezése és típusa</t>
        </r>
      </text>
    </comment>
    <comment ref="E11" authorId="0">
      <text>
        <r>
          <rPr>
            <sz val="9"/>
            <color indexed="81"/>
            <rFont val="Tahoma"/>
            <family val="2"/>
            <charset val="238"/>
          </rPr>
          <t>Nyílászáró mérete 
(pl. 1500 X 1200) mm</t>
        </r>
      </text>
    </comment>
    <comment ref="C12" authorId="0">
      <text>
        <r>
          <rPr>
            <sz val="9"/>
            <color indexed="81"/>
            <rFont val="Tahoma"/>
            <family val="2"/>
            <charset val="238"/>
          </rPr>
          <t>Nyílászáró Uw értéke</t>
        </r>
      </text>
    </comment>
    <comment ref="B14" authorId="0">
      <text>
        <r>
          <rPr>
            <sz val="9"/>
            <color indexed="81"/>
            <rFont val="Tahoma"/>
            <family val="2"/>
            <charset val="238"/>
          </rPr>
          <t>Termék megnevezése és típusa</t>
        </r>
      </text>
    </comment>
    <comment ref="E14" authorId="0">
      <text>
        <r>
          <rPr>
            <sz val="9"/>
            <color indexed="81"/>
            <rFont val="Tahoma"/>
            <family val="2"/>
            <charset val="238"/>
          </rPr>
          <t>Nyílászáró mérete 
(pl. 1500 X 1200) mm</t>
        </r>
      </text>
    </comment>
    <comment ref="C15" authorId="0">
      <text>
        <r>
          <rPr>
            <sz val="9"/>
            <color indexed="81"/>
            <rFont val="Tahoma"/>
            <family val="2"/>
            <charset val="238"/>
          </rPr>
          <t>Nyílászáró Uw értéke</t>
        </r>
      </text>
    </comment>
    <comment ref="B17" authorId="0">
      <text>
        <r>
          <rPr>
            <sz val="9"/>
            <color indexed="81"/>
            <rFont val="Tahoma"/>
            <family val="2"/>
            <charset val="238"/>
          </rPr>
          <t>Termék megnevezése és típusa</t>
        </r>
      </text>
    </comment>
    <comment ref="E17" authorId="0">
      <text>
        <r>
          <rPr>
            <sz val="9"/>
            <color indexed="81"/>
            <rFont val="Tahoma"/>
            <family val="2"/>
            <charset val="238"/>
          </rPr>
          <t>Nyílászáró mérete 
(pl. 1500 X 1200) mm</t>
        </r>
      </text>
    </comment>
    <comment ref="C18" authorId="0">
      <text>
        <r>
          <rPr>
            <sz val="9"/>
            <color indexed="81"/>
            <rFont val="Tahoma"/>
            <family val="2"/>
            <charset val="238"/>
          </rPr>
          <t>Nyílászáró Uw értéke</t>
        </r>
      </text>
    </comment>
    <comment ref="B20" authorId="0">
      <text>
        <r>
          <rPr>
            <sz val="9"/>
            <color indexed="81"/>
            <rFont val="Tahoma"/>
            <family val="2"/>
            <charset val="238"/>
          </rPr>
          <t>Termék megnevezése és típusa</t>
        </r>
      </text>
    </comment>
    <comment ref="E20" authorId="0">
      <text>
        <r>
          <rPr>
            <sz val="9"/>
            <color indexed="81"/>
            <rFont val="Tahoma"/>
            <family val="2"/>
            <charset val="238"/>
          </rPr>
          <t>Nyílászáró mérete 
(pl. 1500 X 1200) mm</t>
        </r>
      </text>
    </comment>
    <comment ref="C21" authorId="0">
      <text>
        <r>
          <rPr>
            <sz val="9"/>
            <color indexed="81"/>
            <rFont val="Tahoma"/>
            <family val="2"/>
            <charset val="238"/>
          </rPr>
          <t>Nyílászáró Uw értéke</t>
        </r>
      </text>
    </comment>
    <comment ref="C22" authorId="0">
      <text>
        <r>
          <rPr>
            <sz val="9"/>
            <color indexed="81"/>
            <rFont val="Tahoma"/>
            <family val="2"/>
            <charset val="238"/>
          </rPr>
          <t>Helyiség megnevezése 
(pl. lépcsőház, közlekedő stb)</t>
        </r>
      </text>
    </comment>
    <comment ref="B23" authorId="0">
      <text>
        <r>
          <rPr>
            <sz val="9"/>
            <color indexed="81"/>
            <rFont val="Tahoma"/>
            <family val="2"/>
            <charset val="238"/>
          </rPr>
          <t>Termék megnevezése és típusa</t>
        </r>
      </text>
    </comment>
    <comment ref="E23" authorId="0">
      <text>
        <r>
          <rPr>
            <sz val="9"/>
            <color indexed="81"/>
            <rFont val="Tahoma"/>
            <family val="2"/>
            <charset val="238"/>
          </rPr>
          <t>Nyílászáró mérete 
(pl. 1500 X 1200) mm</t>
        </r>
      </text>
    </comment>
    <comment ref="C24" authorId="0">
      <text>
        <r>
          <rPr>
            <sz val="9"/>
            <color indexed="81"/>
            <rFont val="Tahoma"/>
            <family val="2"/>
            <charset val="238"/>
          </rPr>
          <t>Nyílászáró Uw értéke</t>
        </r>
      </text>
    </comment>
    <comment ref="C25" authorId="0">
      <text>
        <r>
          <rPr>
            <sz val="9"/>
            <color indexed="81"/>
            <rFont val="Tahoma"/>
            <family val="2"/>
            <charset val="238"/>
          </rPr>
          <t>Helyiség megnevezése 
(pl. lépcsőház, közlekedő stb)</t>
        </r>
      </text>
    </comment>
    <comment ref="B26" authorId="0">
      <text>
        <r>
          <rPr>
            <sz val="9"/>
            <color indexed="81"/>
            <rFont val="Tahoma"/>
            <family val="2"/>
            <charset val="238"/>
          </rPr>
          <t>Termék megnevezése és típusa</t>
        </r>
      </text>
    </comment>
    <comment ref="E26" authorId="0">
      <text>
        <r>
          <rPr>
            <sz val="9"/>
            <color indexed="81"/>
            <rFont val="Tahoma"/>
            <family val="2"/>
            <charset val="238"/>
          </rPr>
          <t>Nyílászáró mérete 
(pl. 1500 X 1200) mm</t>
        </r>
      </text>
    </comment>
    <comment ref="C27" authorId="0">
      <text>
        <r>
          <rPr>
            <sz val="9"/>
            <color indexed="81"/>
            <rFont val="Tahoma"/>
            <family val="2"/>
            <charset val="238"/>
          </rPr>
          <t>Nyílászáró Uw értéke</t>
        </r>
      </text>
    </comment>
    <comment ref="C28" authorId="0">
      <text>
        <r>
          <rPr>
            <sz val="9"/>
            <color indexed="81"/>
            <rFont val="Tahoma"/>
            <family val="2"/>
            <charset val="238"/>
          </rPr>
          <t>Helyiség megnevezése 
(pl. lépcsőház, közlekedő stb)</t>
        </r>
      </text>
    </comment>
    <comment ref="B29" authorId="0">
      <text>
        <r>
          <rPr>
            <sz val="9"/>
            <color indexed="81"/>
            <rFont val="Tahoma"/>
            <family val="2"/>
            <charset val="238"/>
          </rPr>
          <t>Termék megnevezése és típusa</t>
        </r>
      </text>
    </comment>
    <comment ref="E29" authorId="0">
      <text>
        <r>
          <rPr>
            <sz val="9"/>
            <color indexed="81"/>
            <rFont val="Tahoma"/>
            <family val="2"/>
            <charset val="238"/>
          </rPr>
          <t>Nyílászáró mérete 
(pl. 1500 X 1200) mm</t>
        </r>
      </text>
    </comment>
    <comment ref="C30" authorId="0">
      <text>
        <r>
          <rPr>
            <sz val="9"/>
            <color indexed="81"/>
            <rFont val="Tahoma"/>
            <family val="2"/>
            <charset val="238"/>
          </rPr>
          <t>Nyílászáró Uw értéke</t>
        </r>
      </text>
    </comment>
    <comment ref="C31" authorId="0">
      <text>
        <r>
          <rPr>
            <sz val="9"/>
            <color indexed="81"/>
            <rFont val="Tahoma"/>
            <family val="2"/>
            <charset val="238"/>
          </rPr>
          <t>Helyiség megnevezése (pl. lépcsőház, közlekedő stb), csak ha fűtött!</t>
        </r>
      </text>
    </comment>
    <comment ref="B38" authorId="0">
      <text>
        <r>
          <rPr>
            <sz val="9"/>
            <color indexed="81"/>
            <rFont val="Tahoma"/>
            <family val="2"/>
            <charset val="238"/>
          </rPr>
          <t>Termék megnevezése és típusa</t>
        </r>
      </text>
    </comment>
    <comment ref="E38" authorId="0">
      <text>
        <r>
          <rPr>
            <sz val="9"/>
            <color indexed="81"/>
            <rFont val="Tahoma"/>
            <family val="2"/>
            <charset val="238"/>
          </rPr>
          <t>Nyílászáró mérete 
(pl. 1500 X 1200) mm</t>
        </r>
      </text>
    </comment>
    <comment ref="C39" authorId="0">
      <text>
        <r>
          <rPr>
            <sz val="9"/>
            <color indexed="81"/>
            <rFont val="Tahoma"/>
            <family val="2"/>
            <charset val="238"/>
          </rPr>
          <t>Nyílászáró Uw értéke</t>
        </r>
      </text>
    </comment>
    <comment ref="C40" authorId="0">
      <text>
        <r>
          <rPr>
            <sz val="9"/>
            <color indexed="81"/>
            <rFont val="Tahoma"/>
            <family val="2"/>
            <charset val="238"/>
          </rPr>
          <t>Helyiség megnevezése 
(pl. lépcsőház, közlekedő stb)</t>
        </r>
      </text>
    </comment>
    <comment ref="B41" authorId="0">
      <text>
        <r>
          <rPr>
            <sz val="9"/>
            <color indexed="81"/>
            <rFont val="Tahoma"/>
            <family val="2"/>
            <charset val="238"/>
          </rPr>
          <t>Termék megnevezése és típusa</t>
        </r>
      </text>
    </comment>
    <comment ref="E41" authorId="0">
      <text>
        <r>
          <rPr>
            <sz val="9"/>
            <color indexed="81"/>
            <rFont val="Tahoma"/>
            <family val="2"/>
            <charset val="238"/>
          </rPr>
          <t>Nyílászáró mérete 
(pl. 1500 X 1200) mm</t>
        </r>
      </text>
    </comment>
    <comment ref="C42" authorId="0">
      <text>
        <r>
          <rPr>
            <sz val="9"/>
            <color indexed="81"/>
            <rFont val="Tahoma"/>
            <family val="2"/>
            <charset val="238"/>
          </rPr>
          <t>Nyílászáró Uw értéke</t>
        </r>
      </text>
    </comment>
    <comment ref="C43" authorId="0">
      <text>
        <r>
          <rPr>
            <sz val="9"/>
            <color indexed="81"/>
            <rFont val="Tahoma"/>
            <family val="2"/>
            <charset val="238"/>
          </rPr>
          <t>Helyiség megnevezése 
(pl. lépcsőház, közlekedő stb)</t>
        </r>
      </text>
    </comment>
    <comment ref="B44" authorId="0">
      <text>
        <r>
          <rPr>
            <sz val="9"/>
            <color indexed="81"/>
            <rFont val="Tahoma"/>
            <family val="2"/>
            <charset val="238"/>
          </rPr>
          <t>Termék megnevezése és típusa</t>
        </r>
      </text>
    </comment>
    <comment ref="E44" authorId="0">
      <text>
        <r>
          <rPr>
            <sz val="9"/>
            <color indexed="81"/>
            <rFont val="Tahoma"/>
            <family val="2"/>
            <charset val="238"/>
          </rPr>
          <t>Nyílászáró mérete 
(pl. 1500 X 1200) mm</t>
        </r>
      </text>
    </comment>
    <comment ref="C45" authorId="0">
      <text>
        <r>
          <rPr>
            <sz val="9"/>
            <color indexed="81"/>
            <rFont val="Tahoma"/>
            <family val="2"/>
            <charset val="238"/>
          </rPr>
          <t>Nyílászáró Uw értéke</t>
        </r>
      </text>
    </comment>
    <comment ref="C46" authorId="0">
      <text>
        <r>
          <rPr>
            <sz val="9"/>
            <color indexed="81"/>
            <rFont val="Tahoma"/>
            <family val="2"/>
            <charset val="238"/>
          </rPr>
          <t>Helyiség megnevezése 
(pl. lépcsőház, közlekedő stb)</t>
        </r>
      </text>
    </comment>
    <comment ref="B47" authorId="0">
      <text>
        <r>
          <rPr>
            <sz val="9"/>
            <color indexed="81"/>
            <rFont val="Tahoma"/>
            <family val="2"/>
            <charset val="238"/>
          </rPr>
          <t>Termék megnevezése és típusa</t>
        </r>
      </text>
    </comment>
    <comment ref="E47" authorId="0">
      <text>
        <r>
          <rPr>
            <sz val="9"/>
            <color indexed="81"/>
            <rFont val="Tahoma"/>
            <family val="2"/>
            <charset val="238"/>
          </rPr>
          <t>Nyílászáró mérete 
(pl. 1500 X 1200) mm</t>
        </r>
      </text>
    </comment>
    <comment ref="C48" authorId="0">
      <text>
        <r>
          <rPr>
            <sz val="9"/>
            <color indexed="81"/>
            <rFont val="Tahoma"/>
            <family val="2"/>
            <charset val="238"/>
          </rPr>
          <t>Nyílászáró Uw értéke</t>
        </r>
      </text>
    </comment>
    <comment ref="C49" authorId="0">
      <text>
        <r>
          <rPr>
            <sz val="9"/>
            <color indexed="81"/>
            <rFont val="Tahoma"/>
            <family val="2"/>
            <charset val="238"/>
          </rPr>
          <t>Helyiség megnevezése 
(pl. lépcsőház, közlekedő stb)</t>
        </r>
      </text>
    </comment>
    <comment ref="B50" authorId="0">
      <text>
        <r>
          <rPr>
            <sz val="9"/>
            <color indexed="81"/>
            <rFont val="Tahoma"/>
            <family val="2"/>
            <charset val="238"/>
          </rPr>
          <t>Termék megnevezése és típusa</t>
        </r>
      </text>
    </comment>
    <comment ref="E50" authorId="0">
      <text>
        <r>
          <rPr>
            <sz val="9"/>
            <color indexed="81"/>
            <rFont val="Tahoma"/>
            <family val="2"/>
            <charset val="238"/>
          </rPr>
          <t>Nyílászáró mérete 
(pl. 1500 X 1200) mm</t>
        </r>
      </text>
    </comment>
    <comment ref="C51" authorId="0">
      <text>
        <r>
          <rPr>
            <sz val="9"/>
            <color indexed="81"/>
            <rFont val="Tahoma"/>
            <family val="2"/>
            <charset val="238"/>
          </rPr>
          <t>Nyílászáró Uw értéke</t>
        </r>
      </text>
    </comment>
    <comment ref="C52" authorId="0">
      <text>
        <r>
          <rPr>
            <sz val="9"/>
            <color indexed="81"/>
            <rFont val="Tahoma"/>
            <family val="2"/>
            <charset val="238"/>
          </rPr>
          <t>Helyiség megnevezése 
(pl. lépcsőház, közlekedő stb)</t>
        </r>
      </text>
    </comment>
  </commentList>
</comments>
</file>

<file path=xl/comments7.xml><?xml version="1.0" encoding="utf-8"?>
<comments xmlns="http://schemas.openxmlformats.org/spreadsheetml/2006/main">
  <authors>
    <author>Juci</author>
  </authors>
  <commentList>
    <comment ref="B11" authorId="0">
      <text>
        <r>
          <rPr>
            <sz val="9"/>
            <color indexed="81"/>
            <rFont val="Tahoma"/>
            <family val="2"/>
            <charset val="238"/>
          </rPr>
          <t>Termék megnevezése és típusa</t>
        </r>
      </text>
    </comment>
    <comment ref="C11" authorId="0">
      <text>
        <r>
          <rPr>
            <sz val="9"/>
            <color indexed="81"/>
            <rFont val="Tahoma"/>
            <family val="2"/>
            <charset val="238"/>
          </rPr>
          <t>Teljesítmény</t>
        </r>
      </text>
    </comment>
    <comment ref="B14" authorId="0">
      <text>
        <r>
          <rPr>
            <sz val="9"/>
            <color indexed="81"/>
            <rFont val="Tahoma"/>
            <family val="2"/>
            <charset val="238"/>
          </rPr>
          <t>Termék megnevezése és típusa</t>
        </r>
      </text>
    </comment>
    <comment ref="B17" authorId="0">
      <text>
        <r>
          <rPr>
            <sz val="9"/>
            <color indexed="81"/>
            <rFont val="Tahoma"/>
            <family val="2"/>
            <charset val="238"/>
          </rPr>
          <t>Termék megnevezése és típusa</t>
        </r>
      </text>
    </comment>
    <comment ref="B33" authorId="0">
      <text>
        <r>
          <rPr>
            <sz val="9"/>
            <color indexed="81"/>
            <rFont val="Tahoma"/>
            <family val="2"/>
            <charset val="238"/>
          </rPr>
          <t>Termék megnevezése és típusa</t>
        </r>
      </text>
    </comment>
    <comment ref="B48" authorId="0">
      <text>
        <r>
          <rPr>
            <sz val="9"/>
            <color indexed="81"/>
            <rFont val="Tahoma"/>
            <family val="2"/>
            <charset val="238"/>
          </rPr>
          <t>Termék megnevezése és típusa</t>
        </r>
      </text>
    </comment>
    <comment ref="C48" authorId="0">
      <text>
        <r>
          <rPr>
            <sz val="9"/>
            <color indexed="81"/>
            <rFont val="Tahoma"/>
            <family val="2"/>
            <charset val="238"/>
          </rPr>
          <t>Teljesítmény</t>
        </r>
      </text>
    </comment>
    <comment ref="B51" authorId="0">
      <text>
        <r>
          <rPr>
            <sz val="9"/>
            <color indexed="81"/>
            <rFont val="Tahoma"/>
            <family val="2"/>
            <charset val="238"/>
          </rPr>
          <t>Termék megnevezése és típusa</t>
        </r>
      </text>
    </comment>
    <comment ref="B54" authorId="0">
      <text>
        <r>
          <rPr>
            <sz val="9"/>
            <color indexed="81"/>
            <rFont val="Tahoma"/>
            <family val="2"/>
            <charset val="238"/>
          </rPr>
          <t>Termék megnevezése és típusa</t>
        </r>
      </text>
    </comment>
    <comment ref="B70" authorId="0">
      <text>
        <r>
          <rPr>
            <sz val="9"/>
            <color indexed="81"/>
            <rFont val="Tahoma"/>
            <family val="2"/>
            <charset val="238"/>
          </rPr>
          <t>Termék megnevezése és típusa</t>
        </r>
      </text>
    </comment>
    <comment ref="B85" authorId="0">
      <text>
        <r>
          <rPr>
            <sz val="9"/>
            <color indexed="81"/>
            <rFont val="Tahoma"/>
            <family val="2"/>
            <charset val="238"/>
          </rPr>
          <t>Termék megnevezése és típusa</t>
        </r>
      </text>
    </comment>
    <comment ref="C85" authorId="0">
      <text>
        <r>
          <rPr>
            <sz val="9"/>
            <color indexed="81"/>
            <rFont val="Tahoma"/>
            <family val="2"/>
            <charset val="238"/>
          </rPr>
          <t>Teljesítmény</t>
        </r>
      </text>
    </comment>
    <comment ref="B88" authorId="0">
      <text>
        <r>
          <rPr>
            <sz val="9"/>
            <color indexed="81"/>
            <rFont val="Tahoma"/>
            <family val="2"/>
            <charset val="238"/>
          </rPr>
          <t>Termék megnevezése és típusa</t>
        </r>
      </text>
    </comment>
    <comment ref="B91" authorId="0">
      <text>
        <r>
          <rPr>
            <sz val="9"/>
            <color indexed="81"/>
            <rFont val="Tahoma"/>
            <family val="2"/>
            <charset val="238"/>
          </rPr>
          <t>Termék megnevezése és típusa</t>
        </r>
      </text>
    </comment>
    <comment ref="B107" authorId="0">
      <text>
        <r>
          <rPr>
            <sz val="9"/>
            <color indexed="81"/>
            <rFont val="Tahoma"/>
            <family val="2"/>
            <charset val="238"/>
          </rPr>
          <t>Termék megnevezése és típusa</t>
        </r>
      </text>
    </comment>
    <comment ref="B122" authorId="0">
      <text>
        <r>
          <rPr>
            <sz val="9"/>
            <color indexed="81"/>
            <rFont val="Tahoma"/>
            <family val="2"/>
            <charset val="238"/>
          </rPr>
          <t>Termék megnevezése és típusa</t>
        </r>
      </text>
    </comment>
    <comment ref="C122" authorId="0">
      <text>
        <r>
          <rPr>
            <sz val="9"/>
            <color indexed="81"/>
            <rFont val="Tahoma"/>
            <family val="2"/>
            <charset val="238"/>
          </rPr>
          <t>Teljesítmény</t>
        </r>
      </text>
    </comment>
    <comment ref="B125" authorId="0">
      <text>
        <r>
          <rPr>
            <sz val="9"/>
            <color indexed="81"/>
            <rFont val="Tahoma"/>
            <family val="2"/>
            <charset val="238"/>
          </rPr>
          <t>Termék megnevezése és típusa</t>
        </r>
      </text>
    </comment>
    <comment ref="B128" authorId="0">
      <text>
        <r>
          <rPr>
            <sz val="9"/>
            <color indexed="81"/>
            <rFont val="Tahoma"/>
            <family val="2"/>
            <charset val="238"/>
          </rPr>
          <t>Termék megnevezése és típusa</t>
        </r>
      </text>
    </comment>
    <comment ref="B144" authorId="0">
      <text>
        <r>
          <rPr>
            <sz val="9"/>
            <color indexed="81"/>
            <rFont val="Tahoma"/>
            <family val="2"/>
            <charset val="238"/>
          </rPr>
          <t>Termék megnevezése és típusa</t>
        </r>
      </text>
    </comment>
    <comment ref="B159" authorId="0">
      <text>
        <r>
          <rPr>
            <sz val="9"/>
            <color indexed="81"/>
            <rFont val="Tahoma"/>
            <family val="2"/>
            <charset val="238"/>
          </rPr>
          <t>Termék megnevezése és típusa</t>
        </r>
      </text>
    </comment>
    <comment ref="C159" authorId="0">
      <text>
        <r>
          <rPr>
            <sz val="9"/>
            <color indexed="81"/>
            <rFont val="Tahoma"/>
            <family val="2"/>
            <charset val="238"/>
          </rPr>
          <t>Teljesítmény</t>
        </r>
      </text>
    </comment>
    <comment ref="B162" authorId="0">
      <text>
        <r>
          <rPr>
            <sz val="9"/>
            <color indexed="81"/>
            <rFont val="Tahoma"/>
            <family val="2"/>
            <charset val="238"/>
          </rPr>
          <t>Termék megnevezése és típusa</t>
        </r>
      </text>
    </comment>
    <comment ref="B165" authorId="0">
      <text>
        <r>
          <rPr>
            <sz val="9"/>
            <color indexed="81"/>
            <rFont val="Tahoma"/>
            <family val="2"/>
            <charset val="238"/>
          </rPr>
          <t>Termék megnevezése és típusa</t>
        </r>
      </text>
    </comment>
    <comment ref="B181" authorId="0">
      <text>
        <r>
          <rPr>
            <sz val="9"/>
            <color indexed="81"/>
            <rFont val="Tahoma"/>
            <family val="2"/>
            <charset val="238"/>
          </rPr>
          <t>Termék megnevezése és típusa</t>
        </r>
      </text>
    </comment>
    <comment ref="B196" authorId="0">
      <text>
        <r>
          <rPr>
            <sz val="9"/>
            <color indexed="81"/>
            <rFont val="Tahoma"/>
            <family val="2"/>
            <charset val="238"/>
          </rPr>
          <t>Termék megnevezése és típusa</t>
        </r>
      </text>
    </comment>
    <comment ref="C196" authorId="0">
      <text>
        <r>
          <rPr>
            <sz val="9"/>
            <color indexed="81"/>
            <rFont val="Tahoma"/>
            <family val="2"/>
            <charset val="238"/>
          </rPr>
          <t>Teljesítmény</t>
        </r>
      </text>
    </comment>
    <comment ref="B199" authorId="0">
      <text>
        <r>
          <rPr>
            <sz val="9"/>
            <color indexed="81"/>
            <rFont val="Tahoma"/>
            <family val="2"/>
            <charset val="238"/>
          </rPr>
          <t>Termék megnevezése és típusa</t>
        </r>
      </text>
    </comment>
    <comment ref="B202" authorId="0">
      <text>
        <r>
          <rPr>
            <sz val="9"/>
            <color indexed="81"/>
            <rFont val="Tahoma"/>
            <family val="2"/>
            <charset val="238"/>
          </rPr>
          <t>Termék megnevezése és típusa</t>
        </r>
      </text>
    </comment>
    <comment ref="B218" authorId="0">
      <text>
        <r>
          <rPr>
            <sz val="9"/>
            <color indexed="81"/>
            <rFont val="Tahoma"/>
            <family val="2"/>
            <charset val="238"/>
          </rPr>
          <t>Termék megnevezése és típusa</t>
        </r>
      </text>
    </comment>
    <comment ref="B233" authorId="0">
      <text>
        <r>
          <rPr>
            <sz val="9"/>
            <color indexed="81"/>
            <rFont val="Tahoma"/>
            <family val="2"/>
            <charset val="238"/>
          </rPr>
          <t>Termék megnevezése és típusa</t>
        </r>
      </text>
    </comment>
    <comment ref="C233" authorId="0">
      <text>
        <r>
          <rPr>
            <sz val="9"/>
            <color indexed="81"/>
            <rFont val="Tahoma"/>
            <family val="2"/>
            <charset val="238"/>
          </rPr>
          <t>Teljesítmény</t>
        </r>
      </text>
    </comment>
    <comment ref="B236" authorId="0">
      <text>
        <r>
          <rPr>
            <sz val="9"/>
            <color indexed="81"/>
            <rFont val="Tahoma"/>
            <family val="2"/>
            <charset val="238"/>
          </rPr>
          <t>Termék megnevezése és típusa</t>
        </r>
      </text>
    </comment>
    <comment ref="B239" authorId="0">
      <text>
        <r>
          <rPr>
            <sz val="9"/>
            <color indexed="81"/>
            <rFont val="Tahoma"/>
            <family val="2"/>
            <charset val="238"/>
          </rPr>
          <t>Termék megnevezése és típusa</t>
        </r>
      </text>
    </comment>
    <comment ref="B255" authorId="0">
      <text>
        <r>
          <rPr>
            <sz val="9"/>
            <color indexed="81"/>
            <rFont val="Tahoma"/>
            <family val="2"/>
            <charset val="238"/>
          </rPr>
          <t>Termék megnevezése és típusa</t>
        </r>
      </text>
    </comment>
    <comment ref="B270" authorId="0">
      <text>
        <r>
          <rPr>
            <sz val="9"/>
            <color indexed="81"/>
            <rFont val="Tahoma"/>
            <family val="2"/>
            <charset val="238"/>
          </rPr>
          <t>Termék megnevezése és típusa</t>
        </r>
      </text>
    </comment>
    <comment ref="C270" authorId="0">
      <text>
        <r>
          <rPr>
            <sz val="9"/>
            <color indexed="81"/>
            <rFont val="Tahoma"/>
            <family val="2"/>
            <charset val="238"/>
          </rPr>
          <t>Teljesítmény</t>
        </r>
      </text>
    </comment>
    <comment ref="B273" authorId="0">
      <text>
        <r>
          <rPr>
            <sz val="9"/>
            <color indexed="81"/>
            <rFont val="Tahoma"/>
            <family val="2"/>
            <charset val="238"/>
          </rPr>
          <t>Termék megnevezése és típusa</t>
        </r>
      </text>
    </comment>
    <comment ref="B276" authorId="0">
      <text>
        <r>
          <rPr>
            <sz val="9"/>
            <color indexed="81"/>
            <rFont val="Tahoma"/>
            <family val="2"/>
            <charset val="238"/>
          </rPr>
          <t>Termék megnevezése és típusa</t>
        </r>
      </text>
    </comment>
    <comment ref="B292" authorId="0">
      <text>
        <r>
          <rPr>
            <sz val="9"/>
            <color indexed="81"/>
            <rFont val="Tahoma"/>
            <family val="2"/>
            <charset val="238"/>
          </rPr>
          <t>Termék megnevezése és típusa</t>
        </r>
      </text>
    </comment>
    <comment ref="B307" authorId="0">
      <text>
        <r>
          <rPr>
            <sz val="9"/>
            <color indexed="81"/>
            <rFont val="Tahoma"/>
            <family val="2"/>
            <charset val="238"/>
          </rPr>
          <t>Termék megnevezése és típusa</t>
        </r>
      </text>
    </comment>
    <comment ref="C307" authorId="0">
      <text>
        <r>
          <rPr>
            <sz val="9"/>
            <color indexed="81"/>
            <rFont val="Tahoma"/>
            <family val="2"/>
            <charset val="238"/>
          </rPr>
          <t>Teljesítmény</t>
        </r>
      </text>
    </comment>
    <comment ref="B310" authorId="0">
      <text>
        <r>
          <rPr>
            <sz val="9"/>
            <color indexed="81"/>
            <rFont val="Tahoma"/>
            <family val="2"/>
            <charset val="238"/>
          </rPr>
          <t>Termék megnevezése és típusa</t>
        </r>
      </text>
    </comment>
    <comment ref="B313" authorId="0">
      <text>
        <r>
          <rPr>
            <sz val="9"/>
            <color indexed="81"/>
            <rFont val="Tahoma"/>
            <family val="2"/>
            <charset val="238"/>
          </rPr>
          <t>Termék megnevezése és típusa</t>
        </r>
      </text>
    </comment>
    <comment ref="B329" authorId="0">
      <text>
        <r>
          <rPr>
            <sz val="9"/>
            <color indexed="81"/>
            <rFont val="Tahoma"/>
            <family val="2"/>
            <charset val="238"/>
          </rPr>
          <t>Termék megnevezése és típusa</t>
        </r>
      </text>
    </comment>
    <comment ref="B344" authorId="0">
      <text>
        <r>
          <rPr>
            <sz val="9"/>
            <color indexed="81"/>
            <rFont val="Tahoma"/>
            <family val="2"/>
            <charset val="238"/>
          </rPr>
          <t>Termék megnevezése és típusa</t>
        </r>
      </text>
    </comment>
    <comment ref="C344" authorId="0">
      <text>
        <r>
          <rPr>
            <sz val="9"/>
            <color indexed="81"/>
            <rFont val="Tahoma"/>
            <family val="2"/>
            <charset val="238"/>
          </rPr>
          <t>Teljesítmény</t>
        </r>
      </text>
    </comment>
    <comment ref="B347" authorId="0">
      <text>
        <r>
          <rPr>
            <sz val="9"/>
            <color indexed="81"/>
            <rFont val="Tahoma"/>
            <family val="2"/>
            <charset val="238"/>
          </rPr>
          <t>Termék megnevezése és típusa</t>
        </r>
      </text>
    </comment>
    <comment ref="B350" authorId="0">
      <text>
        <r>
          <rPr>
            <sz val="9"/>
            <color indexed="81"/>
            <rFont val="Tahoma"/>
            <family val="2"/>
            <charset val="238"/>
          </rPr>
          <t>Termék megnevezése és típusa</t>
        </r>
      </text>
    </comment>
    <comment ref="B366" authorId="0">
      <text>
        <r>
          <rPr>
            <sz val="9"/>
            <color indexed="81"/>
            <rFont val="Tahoma"/>
            <family val="2"/>
            <charset val="238"/>
          </rPr>
          <t>Termék megnevezése és típusa</t>
        </r>
      </text>
    </comment>
    <comment ref="B381" authorId="0">
      <text>
        <r>
          <rPr>
            <sz val="9"/>
            <color indexed="81"/>
            <rFont val="Tahoma"/>
            <family val="2"/>
            <charset val="238"/>
          </rPr>
          <t>Termék megnevezése és típusa</t>
        </r>
      </text>
    </comment>
    <comment ref="C381" authorId="0">
      <text>
        <r>
          <rPr>
            <sz val="9"/>
            <color indexed="81"/>
            <rFont val="Tahoma"/>
            <family val="2"/>
            <charset val="238"/>
          </rPr>
          <t>Teljesítmény</t>
        </r>
      </text>
    </comment>
    <comment ref="B384" authorId="0">
      <text>
        <r>
          <rPr>
            <sz val="9"/>
            <color indexed="81"/>
            <rFont val="Tahoma"/>
            <family val="2"/>
            <charset val="238"/>
          </rPr>
          <t>Termék megnevezése és típusa</t>
        </r>
      </text>
    </comment>
    <comment ref="B387" authorId="0">
      <text>
        <r>
          <rPr>
            <sz val="9"/>
            <color indexed="81"/>
            <rFont val="Tahoma"/>
            <family val="2"/>
            <charset val="238"/>
          </rPr>
          <t>Termék megnevezése és típusa</t>
        </r>
      </text>
    </comment>
    <comment ref="B403" authorId="0">
      <text>
        <r>
          <rPr>
            <sz val="9"/>
            <color indexed="81"/>
            <rFont val="Tahoma"/>
            <family val="2"/>
            <charset val="238"/>
          </rPr>
          <t>Termék megnevezése és típusa</t>
        </r>
      </text>
    </comment>
    <comment ref="B418" authorId="0">
      <text>
        <r>
          <rPr>
            <sz val="9"/>
            <color indexed="81"/>
            <rFont val="Tahoma"/>
            <family val="2"/>
            <charset val="238"/>
          </rPr>
          <t>Termék megnevezése és típusa</t>
        </r>
      </text>
    </comment>
    <comment ref="C418" authorId="0">
      <text>
        <r>
          <rPr>
            <sz val="9"/>
            <color indexed="81"/>
            <rFont val="Tahoma"/>
            <family val="2"/>
            <charset val="238"/>
          </rPr>
          <t>Teljesítmény</t>
        </r>
      </text>
    </comment>
    <comment ref="B421" authorId="0">
      <text>
        <r>
          <rPr>
            <sz val="9"/>
            <color indexed="81"/>
            <rFont val="Tahoma"/>
            <family val="2"/>
            <charset val="238"/>
          </rPr>
          <t>Termék megnevezése és típusa</t>
        </r>
      </text>
    </comment>
    <comment ref="B424" authorId="0">
      <text>
        <r>
          <rPr>
            <sz val="9"/>
            <color indexed="81"/>
            <rFont val="Tahoma"/>
            <family val="2"/>
            <charset val="238"/>
          </rPr>
          <t>Termék megnevezése és típusa</t>
        </r>
      </text>
    </comment>
    <comment ref="B440" authorId="0">
      <text>
        <r>
          <rPr>
            <sz val="9"/>
            <color indexed="81"/>
            <rFont val="Tahoma"/>
            <family val="2"/>
            <charset val="238"/>
          </rPr>
          <t>Termék megnevezése és típusa</t>
        </r>
      </text>
    </comment>
    <comment ref="B455" authorId="0">
      <text>
        <r>
          <rPr>
            <sz val="9"/>
            <color indexed="81"/>
            <rFont val="Tahoma"/>
            <family val="2"/>
            <charset val="238"/>
          </rPr>
          <t>Termék megnevezése és típusa</t>
        </r>
      </text>
    </comment>
    <comment ref="C455" authorId="0">
      <text>
        <r>
          <rPr>
            <sz val="9"/>
            <color indexed="81"/>
            <rFont val="Tahoma"/>
            <family val="2"/>
            <charset val="238"/>
          </rPr>
          <t>Teljesítmény</t>
        </r>
      </text>
    </comment>
    <comment ref="B458" authorId="0">
      <text>
        <r>
          <rPr>
            <sz val="9"/>
            <color indexed="81"/>
            <rFont val="Tahoma"/>
            <family val="2"/>
            <charset val="238"/>
          </rPr>
          <t>Termék megnevezése és típusa</t>
        </r>
      </text>
    </comment>
    <comment ref="B461" authorId="0">
      <text>
        <r>
          <rPr>
            <sz val="9"/>
            <color indexed="81"/>
            <rFont val="Tahoma"/>
            <family val="2"/>
            <charset val="238"/>
          </rPr>
          <t>Termék megnevezése és típusa</t>
        </r>
      </text>
    </comment>
    <comment ref="B477" authorId="0">
      <text>
        <r>
          <rPr>
            <sz val="9"/>
            <color indexed="81"/>
            <rFont val="Tahoma"/>
            <family val="2"/>
            <charset val="238"/>
          </rPr>
          <t>Termék megnevezése és típusa</t>
        </r>
      </text>
    </comment>
    <comment ref="B492" authorId="0">
      <text>
        <r>
          <rPr>
            <sz val="9"/>
            <color indexed="81"/>
            <rFont val="Tahoma"/>
            <family val="2"/>
            <charset val="238"/>
          </rPr>
          <t>Termék megnevezése és típusa</t>
        </r>
      </text>
    </comment>
    <comment ref="C492" authorId="0">
      <text>
        <r>
          <rPr>
            <sz val="9"/>
            <color indexed="81"/>
            <rFont val="Tahoma"/>
            <family val="2"/>
            <charset val="238"/>
          </rPr>
          <t>Teljesítmény</t>
        </r>
      </text>
    </comment>
    <comment ref="B495" authorId="0">
      <text>
        <r>
          <rPr>
            <sz val="9"/>
            <color indexed="81"/>
            <rFont val="Tahoma"/>
            <family val="2"/>
            <charset val="238"/>
          </rPr>
          <t>Termék megnevezése és típusa</t>
        </r>
      </text>
    </comment>
    <comment ref="B498" authorId="0">
      <text>
        <r>
          <rPr>
            <sz val="9"/>
            <color indexed="81"/>
            <rFont val="Tahoma"/>
            <family val="2"/>
            <charset val="238"/>
          </rPr>
          <t>Termék megnevezése és típusa</t>
        </r>
      </text>
    </comment>
    <comment ref="B514" authorId="0">
      <text>
        <r>
          <rPr>
            <sz val="9"/>
            <color indexed="81"/>
            <rFont val="Tahoma"/>
            <family val="2"/>
            <charset val="238"/>
          </rPr>
          <t>Termék megnevezése és típusa</t>
        </r>
      </text>
    </comment>
    <comment ref="B529" authorId="0">
      <text>
        <r>
          <rPr>
            <sz val="9"/>
            <color indexed="81"/>
            <rFont val="Tahoma"/>
            <family val="2"/>
            <charset val="238"/>
          </rPr>
          <t>Termék megnevezése és típusa</t>
        </r>
      </text>
    </comment>
    <comment ref="C529" authorId="0">
      <text>
        <r>
          <rPr>
            <sz val="9"/>
            <color indexed="81"/>
            <rFont val="Tahoma"/>
            <family val="2"/>
            <charset val="238"/>
          </rPr>
          <t>Teljesítmény</t>
        </r>
      </text>
    </comment>
    <comment ref="B532" authorId="0">
      <text>
        <r>
          <rPr>
            <sz val="9"/>
            <color indexed="81"/>
            <rFont val="Tahoma"/>
            <family val="2"/>
            <charset val="238"/>
          </rPr>
          <t>Termék megnevezése és típusa</t>
        </r>
      </text>
    </comment>
    <comment ref="B535" authorId="0">
      <text>
        <r>
          <rPr>
            <sz val="9"/>
            <color indexed="81"/>
            <rFont val="Tahoma"/>
            <family val="2"/>
            <charset val="238"/>
          </rPr>
          <t>Termék megnevezése és típusa</t>
        </r>
      </text>
    </comment>
    <comment ref="B551" authorId="0">
      <text>
        <r>
          <rPr>
            <sz val="9"/>
            <color indexed="81"/>
            <rFont val="Tahoma"/>
            <family val="2"/>
            <charset val="238"/>
          </rPr>
          <t>Termék megnevezése és típusa</t>
        </r>
      </text>
    </comment>
    <comment ref="B566" authorId="0">
      <text>
        <r>
          <rPr>
            <sz val="9"/>
            <color indexed="81"/>
            <rFont val="Tahoma"/>
            <family val="2"/>
            <charset val="238"/>
          </rPr>
          <t>Termék megnevezése és típusa</t>
        </r>
      </text>
    </comment>
    <comment ref="C566" authorId="0">
      <text>
        <r>
          <rPr>
            <sz val="9"/>
            <color indexed="81"/>
            <rFont val="Tahoma"/>
            <family val="2"/>
            <charset val="238"/>
          </rPr>
          <t>Teljesítmény</t>
        </r>
      </text>
    </comment>
    <comment ref="B569" authorId="0">
      <text>
        <r>
          <rPr>
            <sz val="9"/>
            <color indexed="81"/>
            <rFont val="Tahoma"/>
            <family val="2"/>
            <charset val="238"/>
          </rPr>
          <t>Termék megnevezése és típusa</t>
        </r>
      </text>
    </comment>
    <comment ref="B572" authorId="0">
      <text>
        <r>
          <rPr>
            <sz val="9"/>
            <color indexed="81"/>
            <rFont val="Tahoma"/>
            <family val="2"/>
            <charset val="238"/>
          </rPr>
          <t>Termék megnevezése és típusa</t>
        </r>
      </text>
    </comment>
    <comment ref="B588" authorId="0">
      <text>
        <r>
          <rPr>
            <sz val="9"/>
            <color indexed="81"/>
            <rFont val="Tahoma"/>
            <family val="2"/>
            <charset val="238"/>
          </rPr>
          <t>Termék megnevezése és típusa</t>
        </r>
      </text>
    </comment>
    <comment ref="B603" authorId="0">
      <text>
        <r>
          <rPr>
            <sz val="9"/>
            <color indexed="81"/>
            <rFont val="Tahoma"/>
            <family val="2"/>
            <charset val="238"/>
          </rPr>
          <t>Termék megnevezése és típusa</t>
        </r>
      </text>
    </comment>
    <comment ref="C603" authorId="0">
      <text>
        <r>
          <rPr>
            <sz val="9"/>
            <color indexed="81"/>
            <rFont val="Tahoma"/>
            <family val="2"/>
            <charset val="238"/>
          </rPr>
          <t>Teljesítmény</t>
        </r>
      </text>
    </comment>
    <comment ref="B606" authorId="0">
      <text>
        <r>
          <rPr>
            <sz val="9"/>
            <color indexed="81"/>
            <rFont val="Tahoma"/>
            <family val="2"/>
            <charset val="238"/>
          </rPr>
          <t>Termék megnevezése és típusa</t>
        </r>
      </text>
    </comment>
    <comment ref="B609" authorId="0">
      <text>
        <r>
          <rPr>
            <sz val="9"/>
            <color indexed="81"/>
            <rFont val="Tahoma"/>
            <family val="2"/>
            <charset val="238"/>
          </rPr>
          <t>Termék megnevezése és típusa</t>
        </r>
      </text>
    </comment>
    <comment ref="B625" authorId="0">
      <text>
        <r>
          <rPr>
            <sz val="9"/>
            <color indexed="81"/>
            <rFont val="Tahoma"/>
            <family val="2"/>
            <charset val="238"/>
          </rPr>
          <t>Termék megnevezése és típusa</t>
        </r>
      </text>
    </comment>
    <comment ref="B640" authorId="0">
      <text>
        <r>
          <rPr>
            <sz val="9"/>
            <color indexed="81"/>
            <rFont val="Tahoma"/>
            <family val="2"/>
            <charset val="238"/>
          </rPr>
          <t>Termék megnevezése és típusa</t>
        </r>
      </text>
    </comment>
    <comment ref="C640" authorId="0">
      <text>
        <r>
          <rPr>
            <sz val="9"/>
            <color indexed="81"/>
            <rFont val="Tahoma"/>
            <family val="2"/>
            <charset val="238"/>
          </rPr>
          <t>Teljesítmény</t>
        </r>
      </text>
    </comment>
    <comment ref="B643" authorId="0">
      <text>
        <r>
          <rPr>
            <sz val="9"/>
            <color indexed="81"/>
            <rFont val="Tahoma"/>
            <family val="2"/>
            <charset val="238"/>
          </rPr>
          <t>Termék megnevezése és típusa</t>
        </r>
      </text>
    </comment>
    <comment ref="B646" authorId="0">
      <text>
        <r>
          <rPr>
            <sz val="9"/>
            <color indexed="81"/>
            <rFont val="Tahoma"/>
            <family val="2"/>
            <charset val="238"/>
          </rPr>
          <t>Termék megnevezése és típusa</t>
        </r>
      </text>
    </comment>
    <comment ref="B662" authorId="0">
      <text>
        <r>
          <rPr>
            <sz val="9"/>
            <color indexed="81"/>
            <rFont val="Tahoma"/>
            <family val="2"/>
            <charset val="238"/>
          </rPr>
          <t>Termék megnevezése és típusa</t>
        </r>
      </text>
    </comment>
    <comment ref="B677" authorId="0">
      <text>
        <r>
          <rPr>
            <sz val="9"/>
            <color indexed="81"/>
            <rFont val="Tahoma"/>
            <family val="2"/>
            <charset val="238"/>
          </rPr>
          <t>Termék megnevezése és típusa</t>
        </r>
      </text>
    </comment>
    <comment ref="C677" authorId="0">
      <text>
        <r>
          <rPr>
            <sz val="9"/>
            <color indexed="81"/>
            <rFont val="Tahoma"/>
            <family val="2"/>
            <charset val="238"/>
          </rPr>
          <t>Teljesítmény</t>
        </r>
      </text>
    </comment>
    <comment ref="B680" authorId="0">
      <text>
        <r>
          <rPr>
            <sz val="9"/>
            <color indexed="81"/>
            <rFont val="Tahoma"/>
            <family val="2"/>
            <charset val="238"/>
          </rPr>
          <t>Termék megnevezése és típusa</t>
        </r>
      </text>
    </comment>
    <comment ref="B683" authorId="0">
      <text>
        <r>
          <rPr>
            <sz val="9"/>
            <color indexed="81"/>
            <rFont val="Tahoma"/>
            <family val="2"/>
            <charset val="238"/>
          </rPr>
          <t>Termék megnevezése és típusa</t>
        </r>
      </text>
    </comment>
    <comment ref="B699" authorId="0">
      <text>
        <r>
          <rPr>
            <sz val="9"/>
            <color indexed="81"/>
            <rFont val="Tahoma"/>
            <family val="2"/>
            <charset val="238"/>
          </rPr>
          <t>Termék megnevezése és típusa</t>
        </r>
      </text>
    </comment>
    <comment ref="B714" authorId="0">
      <text>
        <r>
          <rPr>
            <sz val="9"/>
            <color indexed="81"/>
            <rFont val="Tahoma"/>
            <family val="2"/>
            <charset val="238"/>
          </rPr>
          <t>Termék megnevezése és típusa</t>
        </r>
      </text>
    </comment>
    <comment ref="C714" authorId="0">
      <text>
        <r>
          <rPr>
            <sz val="9"/>
            <color indexed="81"/>
            <rFont val="Tahoma"/>
            <family val="2"/>
            <charset val="238"/>
          </rPr>
          <t>Teljesítmény</t>
        </r>
      </text>
    </comment>
    <comment ref="B717" authorId="0">
      <text>
        <r>
          <rPr>
            <sz val="9"/>
            <color indexed="81"/>
            <rFont val="Tahoma"/>
            <family val="2"/>
            <charset val="238"/>
          </rPr>
          <t>Termék megnevezése és típusa</t>
        </r>
      </text>
    </comment>
    <comment ref="B720" authorId="0">
      <text>
        <r>
          <rPr>
            <sz val="9"/>
            <color indexed="81"/>
            <rFont val="Tahoma"/>
            <family val="2"/>
            <charset val="238"/>
          </rPr>
          <t>Termék megnevezése és típusa</t>
        </r>
      </text>
    </comment>
    <comment ref="B736" authorId="0">
      <text>
        <r>
          <rPr>
            <sz val="9"/>
            <color indexed="81"/>
            <rFont val="Tahoma"/>
            <family val="2"/>
            <charset val="238"/>
          </rPr>
          <t>Termék megnevezése és típusa</t>
        </r>
      </text>
    </comment>
    <comment ref="B751" authorId="0">
      <text>
        <r>
          <rPr>
            <sz val="9"/>
            <color indexed="81"/>
            <rFont val="Tahoma"/>
            <family val="2"/>
            <charset val="238"/>
          </rPr>
          <t>Termék megnevezése és típusa</t>
        </r>
      </text>
    </comment>
    <comment ref="C751" authorId="0">
      <text>
        <r>
          <rPr>
            <sz val="9"/>
            <color indexed="81"/>
            <rFont val="Tahoma"/>
            <family val="2"/>
            <charset val="238"/>
          </rPr>
          <t>Teljesítmény</t>
        </r>
      </text>
    </comment>
    <comment ref="B754" authorId="0">
      <text>
        <r>
          <rPr>
            <sz val="9"/>
            <color indexed="81"/>
            <rFont val="Tahoma"/>
            <family val="2"/>
            <charset val="238"/>
          </rPr>
          <t>Termék megnevezése és típusa</t>
        </r>
      </text>
    </comment>
    <comment ref="B757" authorId="0">
      <text>
        <r>
          <rPr>
            <sz val="9"/>
            <color indexed="81"/>
            <rFont val="Tahoma"/>
            <family val="2"/>
            <charset val="238"/>
          </rPr>
          <t>Termék megnevezése és típusa</t>
        </r>
      </text>
    </comment>
    <comment ref="B773" authorId="0">
      <text>
        <r>
          <rPr>
            <sz val="9"/>
            <color indexed="81"/>
            <rFont val="Tahoma"/>
            <family val="2"/>
            <charset val="238"/>
          </rPr>
          <t>Termék megnevezése és típusa</t>
        </r>
      </text>
    </comment>
    <comment ref="B788" authorId="0">
      <text>
        <r>
          <rPr>
            <sz val="9"/>
            <color indexed="81"/>
            <rFont val="Tahoma"/>
            <family val="2"/>
            <charset val="238"/>
          </rPr>
          <t>Termék megnevezése és típusa</t>
        </r>
      </text>
    </comment>
    <comment ref="C788" authorId="0">
      <text>
        <r>
          <rPr>
            <sz val="9"/>
            <color indexed="81"/>
            <rFont val="Tahoma"/>
            <family val="2"/>
            <charset val="238"/>
          </rPr>
          <t>Teljesítmény</t>
        </r>
      </text>
    </comment>
    <comment ref="B791" authorId="0">
      <text>
        <r>
          <rPr>
            <sz val="9"/>
            <color indexed="81"/>
            <rFont val="Tahoma"/>
            <family val="2"/>
            <charset val="238"/>
          </rPr>
          <t>Termék megnevezése és típusa</t>
        </r>
      </text>
    </comment>
    <comment ref="B794" authorId="0">
      <text>
        <r>
          <rPr>
            <sz val="9"/>
            <color indexed="81"/>
            <rFont val="Tahoma"/>
            <family val="2"/>
            <charset val="238"/>
          </rPr>
          <t>Termék megnevezése és típusa</t>
        </r>
      </text>
    </comment>
    <comment ref="B810" authorId="0">
      <text>
        <r>
          <rPr>
            <sz val="9"/>
            <color indexed="81"/>
            <rFont val="Tahoma"/>
            <family val="2"/>
            <charset val="238"/>
          </rPr>
          <t>Termék megnevezése és típusa</t>
        </r>
      </text>
    </comment>
    <comment ref="B825" authorId="0">
      <text>
        <r>
          <rPr>
            <sz val="9"/>
            <color indexed="81"/>
            <rFont val="Tahoma"/>
            <family val="2"/>
            <charset val="238"/>
          </rPr>
          <t>Termék megnevezése és típusa</t>
        </r>
      </text>
    </comment>
    <comment ref="C825" authorId="0">
      <text>
        <r>
          <rPr>
            <sz val="9"/>
            <color indexed="81"/>
            <rFont val="Tahoma"/>
            <family val="2"/>
            <charset val="238"/>
          </rPr>
          <t>Teljesítmény</t>
        </r>
      </text>
    </comment>
    <comment ref="B828" authorId="0">
      <text>
        <r>
          <rPr>
            <sz val="9"/>
            <color indexed="81"/>
            <rFont val="Tahoma"/>
            <family val="2"/>
            <charset val="238"/>
          </rPr>
          <t>Termék megnevezése és típusa</t>
        </r>
      </text>
    </comment>
    <comment ref="B831" authorId="0">
      <text>
        <r>
          <rPr>
            <sz val="9"/>
            <color indexed="81"/>
            <rFont val="Tahoma"/>
            <family val="2"/>
            <charset val="238"/>
          </rPr>
          <t>Termék megnevezése és típusa</t>
        </r>
      </text>
    </comment>
    <comment ref="B847" authorId="0">
      <text>
        <r>
          <rPr>
            <sz val="9"/>
            <color indexed="81"/>
            <rFont val="Tahoma"/>
            <family val="2"/>
            <charset val="238"/>
          </rPr>
          <t>Termék megnevezése és típusa</t>
        </r>
      </text>
    </comment>
    <comment ref="B862" authorId="0">
      <text>
        <r>
          <rPr>
            <sz val="9"/>
            <color indexed="81"/>
            <rFont val="Tahoma"/>
            <family val="2"/>
            <charset val="238"/>
          </rPr>
          <t>Termék megnevezése és típusa</t>
        </r>
      </text>
    </comment>
    <comment ref="C862" authorId="0">
      <text>
        <r>
          <rPr>
            <sz val="9"/>
            <color indexed="81"/>
            <rFont val="Tahoma"/>
            <family val="2"/>
            <charset val="238"/>
          </rPr>
          <t>Teljesítmény</t>
        </r>
      </text>
    </comment>
    <comment ref="B865" authorId="0">
      <text>
        <r>
          <rPr>
            <sz val="9"/>
            <color indexed="81"/>
            <rFont val="Tahoma"/>
            <family val="2"/>
            <charset val="238"/>
          </rPr>
          <t>Termék megnevezése és típusa</t>
        </r>
      </text>
    </comment>
    <comment ref="B868" authorId="0">
      <text>
        <r>
          <rPr>
            <sz val="9"/>
            <color indexed="81"/>
            <rFont val="Tahoma"/>
            <family val="2"/>
            <charset val="238"/>
          </rPr>
          <t>Termék megnevezése és típusa</t>
        </r>
      </text>
    </comment>
    <comment ref="B884" authorId="0">
      <text>
        <r>
          <rPr>
            <sz val="9"/>
            <color indexed="81"/>
            <rFont val="Tahoma"/>
            <family val="2"/>
            <charset val="238"/>
          </rPr>
          <t>Termék megnevezése és típusa</t>
        </r>
      </text>
    </comment>
    <comment ref="B899" authorId="0">
      <text>
        <r>
          <rPr>
            <sz val="9"/>
            <color indexed="81"/>
            <rFont val="Tahoma"/>
            <family val="2"/>
            <charset val="238"/>
          </rPr>
          <t>Termék megnevezése és típusa</t>
        </r>
      </text>
    </comment>
    <comment ref="C899" authorId="0">
      <text>
        <r>
          <rPr>
            <sz val="9"/>
            <color indexed="81"/>
            <rFont val="Tahoma"/>
            <family val="2"/>
            <charset val="238"/>
          </rPr>
          <t>Teljesítmény</t>
        </r>
      </text>
    </comment>
    <comment ref="B902" authorId="0">
      <text>
        <r>
          <rPr>
            <sz val="9"/>
            <color indexed="81"/>
            <rFont val="Tahoma"/>
            <family val="2"/>
            <charset val="238"/>
          </rPr>
          <t>Termék megnevezése és típusa</t>
        </r>
      </text>
    </comment>
    <comment ref="B905" authorId="0">
      <text>
        <r>
          <rPr>
            <sz val="9"/>
            <color indexed="81"/>
            <rFont val="Tahoma"/>
            <family val="2"/>
            <charset val="238"/>
          </rPr>
          <t>Termék megnevezése és típusa</t>
        </r>
      </text>
    </comment>
    <comment ref="B921" authorId="0">
      <text>
        <r>
          <rPr>
            <sz val="9"/>
            <color indexed="81"/>
            <rFont val="Tahoma"/>
            <family val="2"/>
            <charset val="238"/>
          </rPr>
          <t>Termék megnevezése és típusa</t>
        </r>
      </text>
    </comment>
    <comment ref="B936" authorId="0">
      <text>
        <r>
          <rPr>
            <sz val="9"/>
            <color indexed="81"/>
            <rFont val="Tahoma"/>
            <family val="2"/>
            <charset val="238"/>
          </rPr>
          <t>Termék megnevezése és típusa</t>
        </r>
      </text>
    </comment>
    <comment ref="C936" authorId="0">
      <text>
        <r>
          <rPr>
            <sz val="9"/>
            <color indexed="81"/>
            <rFont val="Tahoma"/>
            <family val="2"/>
            <charset val="238"/>
          </rPr>
          <t>Teljesítmény</t>
        </r>
      </text>
    </comment>
    <comment ref="B939" authorId="0">
      <text>
        <r>
          <rPr>
            <sz val="9"/>
            <color indexed="81"/>
            <rFont val="Tahoma"/>
            <family val="2"/>
            <charset val="238"/>
          </rPr>
          <t>Termék megnevezése és típusa</t>
        </r>
      </text>
    </comment>
    <comment ref="B942" authorId="0">
      <text>
        <r>
          <rPr>
            <sz val="9"/>
            <color indexed="81"/>
            <rFont val="Tahoma"/>
            <family val="2"/>
            <charset val="238"/>
          </rPr>
          <t>Termék megnevezése és típusa</t>
        </r>
      </text>
    </comment>
    <comment ref="B958" authorId="0">
      <text>
        <r>
          <rPr>
            <sz val="9"/>
            <color indexed="81"/>
            <rFont val="Tahoma"/>
            <family val="2"/>
            <charset val="238"/>
          </rPr>
          <t>Termék megnevezése és típusa</t>
        </r>
      </text>
    </comment>
    <comment ref="B973" authorId="0">
      <text>
        <r>
          <rPr>
            <sz val="9"/>
            <color indexed="81"/>
            <rFont val="Tahoma"/>
            <family val="2"/>
            <charset val="238"/>
          </rPr>
          <t>Termék megnevezése és típusa</t>
        </r>
      </text>
    </comment>
    <comment ref="C973" authorId="0">
      <text>
        <r>
          <rPr>
            <sz val="9"/>
            <color indexed="81"/>
            <rFont val="Tahoma"/>
            <family val="2"/>
            <charset val="238"/>
          </rPr>
          <t>Teljesítmény</t>
        </r>
      </text>
    </comment>
    <comment ref="B976" authorId="0">
      <text>
        <r>
          <rPr>
            <sz val="9"/>
            <color indexed="81"/>
            <rFont val="Tahoma"/>
            <family val="2"/>
            <charset val="238"/>
          </rPr>
          <t>Termék megnevezése és típusa</t>
        </r>
      </text>
    </comment>
    <comment ref="B979" authorId="0">
      <text>
        <r>
          <rPr>
            <sz val="9"/>
            <color indexed="81"/>
            <rFont val="Tahoma"/>
            <family val="2"/>
            <charset val="238"/>
          </rPr>
          <t>Termék megnevezése és típusa</t>
        </r>
      </text>
    </comment>
    <comment ref="B995" authorId="0">
      <text>
        <r>
          <rPr>
            <sz val="9"/>
            <color indexed="81"/>
            <rFont val="Tahoma"/>
            <family val="2"/>
            <charset val="238"/>
          </rPr>
          <t>Termék megnevezése és típusa</t>
        </r>
      </text>
    </comment>
    <comment ref="B1010" authorId="0">
      <text>
        <r>
          <rPr>
            <sz val="9"/>
            <color indexed="81"/>
            <rFont val="Tahoma"/>
            <family val="2"/>
            <charset val="238"/>
          </rPr>
          <t>Termék megnevezése és típusa</t>
        </r>
      </text>
    </comment>
    <comment ref="C1010" authorId="0">
      <text>
        <r>
          <rPr>
            <sz val="9"/>
            <color indexed="81"/>
            <rFont val="Tahoma"/>
            <family val="2"/>
            <charset val="238"/>
          </rPr>
          <t>Teljesítmény</t>
        </r>
      </text>
    </comment>
    <comment ref="B1013" authorId="0">
      <text>
        <r>
          <rPr>
            <sz val="9"/>
            <color indexed="81"/>
            <rFont val="Tahoma"/>
            <family val="2"/>
            <charset val="238"/>
          </rPr>
          <t>Termék megnevezése és típusa</t>
        </r>
      </text>
    </comment>
    <comment ref="B1016" authorId="0">
      <text>
        <r>
          <rPr>
            <sz val="9"/>
            <color indexed="81"/>
            <rFont val="Tahoma"/>
            <family val="2"/>
            <charset val="238"/>
          </rPr>
          <t>Termék megnevezése és típusa</t>
        </r>
      </text>
    </comment>
    <comment ref="B1032" authorId="0">
      <text>
        <r>
          <rPr>
            <sz val="9"/>
            <color indexed="81"/>
            <rFont val="Tahoma"/>
            <family val="2"/>
            <charset val="238"/>
          </rPr>
          <t>Termék megnevezése és típusa</t>
        </r>
      </text>
    </comment>
    <comment ref="B1047" authorId="0">
      <text>
        <r>
          <rPr>
            <sz val="9"/>
            <color indexed="81"/>
            <rFont val="Tahoma"/>
            <family val="2"/>
            <charset val="238"/>
          </rPr>
          <t>Termék megnevezése és típusa</t>
        </r>
      </text>
    </comment>
    <comment ref="C1047" authorId="0">
      <text>
        <r>
          <rPr>
            <sz val="9"/>
            <color indexed="81"/>
            <rFont val="Tahoma"/>
            <family val="2"/>
            <charset val="238"/>
          </rPr>
          <t>Teljesítmény</t>
        </r>
      </text>
    </comment>
    <comment ref="B1050" authorId="0">
      <text>
        <r>
          <rPr>
            <sz val="9"/>
            <color indexed="81"/>
            <rFont val="Tahoma"/>
            <family val="2"/>
            <charset val="238"/>
          </rPr>
          <t>Termék megnevezése és típusa</t>
        </r>
      </text>
    </comment>
    <comment ref="B1053" authorId="0">
      <text>
        <r>
          <rPr>
            <sz val="9"/>
            <color indexed="81"/>
            <rFont val="Tahoma"/>
            <family val="2"/>
            <charset val="238"/>
          </rPr>
          <t>Termék megnevezése és típusa</t>
        </r>
      </text>
    </comment>
    <comment ref="B1069" authorId="0">
      <text>
        <r>
          <rPr>
            <sz val="9"/>
            <color indexed="81"/>
            <rFont val="Tahoma"/>
            <family val="2"/>
            <charset val="238"/>
          </rPr>
          <t>Termék megnevezése és típusa</t>
        </r>
      </text>
    </comment>
    <comment ref="B1084" authorId="0">
      <text>
        <r>
          <rPr>
            <sz val="9"/>
            <color indexed="81"/>
            <rFont val="Tahoma"/>
            <family val="2"/>
            <charset val="238"/>
          </rPr>
          <t>Termék megnevezése és típusa</t>
        </r>
      </text>
    </comment>
    <comment ref="C1084" authorId="0">
      <text>
        <r>
          <rPr>
            <sz val="9"/>
            <color indexed="81"/>
            <rFont val="Tahoma"/>
            <family val="2"/>
            <charset val="238"/>
          </rPr>
          <t>Teljesítmény</t>
        </r>
      </text>
    </comment>
    <comment ref="B1087" authorId="0">
      <text>
        <r>
          <rPr>
            <sz val="9"/>
            <color indexed="81"/>
            <rFont val="Tahoma"/>
            <family val="2"/>
            <charset val="238"/>
          </rPr>
          <t>Termék megnevezése és típusa</t>
        </r>
      </text>
    </comment>
    <comment ref="B1090" authorId="0">
      <text>
        <r>
          <rPr>
            <sz val="9"/>
            <color indexed="81"/>
            <rFont val="Tahoma"/>
            <family val="2"/>
            <charset val="238"/>
          </rPr>
          <t>Termék megnevezése és típusa</t>
        </r>
      </text>
    </comment>
    <comment ref="B1106" authorId="0">
      <text>
        <r>
          <rPr>
            <sz val="9"/>
            <color indexed="81"/>
            <rFont val="Tahoma"/>
            <family val="2"/>
            <charset val="238"/>
          </rPr>
          <t>Termék megnevezése és típusa</t>
        </r>
      </text>
    </comment>
    <comment ref="B1121" authorId="0">
      <text>
        <r>
          <rPr>
            <sz val="9"/>
            <color indexed="81"/>
            <rFont val="Tahoma"/>
            <family val="2"/>
            <charset val="238"/>
          </rPr>
          <t>Termék megnevezése és típusa</t>
        </r>
      </text>
    </comment>
    <comment ref="C1121" authorId="0">
      <text>
        <r>
          <rPr>
            <sz val="9"/>
            <color indexed="81"/>
            <rFont val="Tahoma"/>
            <family val="2"/>
            <charset val="238"/>
          </rPr>
          <t>Teljesítmény</t>
        </r>
      </text>
    </comment>
    <comment ref="B1124" authorId="0">
      <text>
        <r>
          <rPr>
            <sz val="9"/>
            <color indexed="81"/>
            <rFont val="Tahoma"/>
            <family val="2"/>
            <charset val="238"/>
          </rPr>
          <t>Termék megnevezése és típusa</t>
        </r>
      </text>
    </comment>
    <comment ref="B1127" authorId="0">
      <text>
        <r>
          <rPr>
            <sz val="9"/>
            <color indexed="81"/>
            <rFont val="Tahoma"/>
            <family val="2"/>
            <charset val="238"/>
          </rPr>
          <t>Termék megnevezése és típusa</t>
        </r>
      </text>
    </comment>
    <comment ref="B1143" authorId="0">
      <text>
        <r>
          <rPr>
            <sz val="9"/>
            <color indexed="81"/>
            <rFont val="Tahoma"/>
            <family val="2"/>
            <charset val="238"/>
          </rPr>
          <t>Termék megnevezése és típusa</t>
        </r>
      </text>
    </comment>
    <comment ref="B1158" authorId="0">
      <text>
        <r>
          <rPr>
            <sz val="9"/>
            <color indexed="81"/>
            <rFont val="Tahoma"/>
            <family val="2"/>
            <charset val="238"/>
          </rPr>
          <t>Termék megnevezése és típusa</t>
        </r>
      </text>
    </comment>
    <comment ref="C1158" authorId="0">
      <text>
        <r>
          <rPr>
            <sz val="9"/>
            <color indexed="81"/>
            <rFont val="Tahoma"/>
            <family val="2"/>
            <charset val="238"/>
          </rPr>
          <t>Teljesítmény</t>
        </r>
      </text>
    </comment>
    <comment ref="B1161" authorId="0">
      <text>
        <r>
          <rPr>
            <sz val="9"/>
            <color indexed="81"/>
            <rFont val="Tahoma"/>
            <family val="2"/>
            <charset val="238"/>
          </rPr>
          <t>Termék megnevezése és típusa</t>
        </r>
      </text>
    </comment>
    <comment ref="B1164" authorId="0">
      <text>
        <r>
          <rPr>
            <sz val="9"/>
            <color indexed="81"/>
            <rFont val="Tahoma"/>
            <family val="2"/>
            <charset val="238"/>
          </rPr>
          <t>Termék megnevezése és típusa</t>
        </r>
      </text>
    </comment>
    <comment ref="B1180" authorId="0">
      <text>
        <r>
          <rPr>
            <sz val="9"/>
            <color indexed="81"/>
            <rFont val="Tahoma"/>
            <family val="2"/>
            <charset val="238"/>
          </rPr>
          <t>Termék megnevezése és típusa</t>
        </r>
      </text>
    </comment>
    <comment ref="B1195" authorId="0">
      <text>
        <r>
          <rPr>
            <sz val="9"/>
            <color indexed="81"/>
            <rFont val="Tahoma"/>
            <family val="2"/>
            <charset val="238"/>
          </rPr>
          <t>Termék megnevezése és típusa</t>
        </r>
      </text>
    </comment>
    <comment ref="C1195" authorId="0">
      <text>
        <r>
          <rPr>
            <sz val="9"/>
            <color indexed="81"/>
            <rFont val="Tahoma"/>
            <family val="2"/>
            <charset val="238"/>
          </rPr>
          <t>Teljesítmény</t>
        </r>
      </text>
    </comment>
    <comment ref="B1198" authorId="0">
      <text>
        <r>
          <rPr>
            <sz val="9"/>
            <color indexed="81"/>
            <rFont val="Tahoma"/>
            <family val="2"/>
            <charset val="238"/>
          </rPr>
          <t>Termék megnevezése és típusa</t>
        </r>
      </text>
    </comment>
    <comment ref="B1201" authorId="0">
      <text>
        <r>
          <rPr>
            <sz val="9"/>
            <color indexed="81"/>
            <rFont val="Tahoma"/>
            <family val="2"/>
            <charset val="238"/>
          </rPr>
          <t>Termék megnevezése és típusa</t>
        </r>
      </text>
    </comment>
    <comment ref="B1217" authorId="0">
      <text>
        <r>
          <rPr>
            <sz val="9"/>
            <color indexed="81"/>
            <rFont val="Tahoma"/>
            <family val="2"/>
            <charset val="238"/>
          </rPr>
          <t>Termék megnevezése és típusa</t>
        </r>
      </text>
    </comment>
    <comment ref="B1232" authorId="0">
      <text>
        <r>
          <rPr>
            <sz val="9"/>
            <color indexed="81"/>
            <rFont val="Tahoma"/>
            <family val="2"/>
            <charset val="238"/>
          </rPr>
          <t>Termék megnevezése és típusa</t>
        </r>
      </text>
    </comment>
    <comment ref="C1232" authorId="0">
      <text>
        <r>
          <rPr>
            <sz val="9"/>
            <color indexed="81"/>
            <rFont val="Tahoma"/>
            <family val="2"/>
            <charset val="238"/>
          </rPr>
          <t>Teljesítmény</t>
        </r>
      </text>
    </comment>
    <comment ref="B1235" authorId="0">
      <text>
        <r>
          <rPr>
            <sz val="9"/>
            <color indexed="81"/>
            <rFont val="Tahoma"/>
            <family val="2"/>
            <charset val="238"/>
          </rPr>
          <t>Termék megnevezése és típusa</t>
        </r>
      </text>
    </comment>
    <comment ref="B1238" authorId="0">
      <text>
        <r>
          <rPr>
            <sz val="9"/>
            <color indexed="81"/>
            <rFont val="Tahoma"/>
            <family val="2"/>
            <charset val="238"/>
          </rPr>
          <t>Termék megnevezése és típusa</t>
        </r>
      </text>
    </comment>
    <comment ref="B1254" authorId="0">
      <text>
        <r>
          <rPr>
            <sz val="9"/>
            <color indexed="81"/>
            <rFont val="Tahoma"/>
            <family val="2"/>
            <charset val="238"/>
          </rPr>
          <t>Termék megnevezése és típusa</t>
        </r>
      </text>
    </comment>
    <comment ref="B1269" authorId="0">
      <text>
        <r>
          <rPr>
            <sz val="9"/>
            <color indexed="81"/>
            <rFont val="Tahoma"/>
            <family val="2"/>
            <charset val="238"/>
          </rPr>
          <t>Termék megnevezése és típusa</t>
        </r>
      </text>
    </comment>
    <comment ref="C1269" authorId="0">
      <text>
        <r>
          <rPr>
            <sz val="9"/>
            <color indexed="81"/>
            <rFont val="Tahoma"/>
            <family val="2"/>
            <charset val="238"/>
          </rPr>
          <t>Teljesítmény</t>
        </r>
      </text>
    </comment>
    <comment ref="B1272" authorId="0">
      <text>
        <r>
          <rPr>
            <sz val="9"/>
            <color indexed="81"/>
            <rFont val="Tahoma"/>
            <family val="2"/>
            <charset val="238"/>
          </rPr>
          <t>Termék megnevezése és típusa</t>
        </r>
      </text>
    </comment>
    <comment ref="B1275" authorId="0">
      <text>
        <r>
          <rPr>
            <sz val="9"/>
            <color indexed="81"/>
            <rFont val="Tahoma"/>
            <family val="2"/>
            <charset val="238"/>
          </rPr>
          <t>Termék megnevezése és típusa</t>
        </r>
      </text>
    </comment>
    <comment ref="B1291" authorId="0">
      <text>
        <r>
          <rPr>
            <sz val="9"/>
            <color indexed="81"/>
            <rFont val="Tahoma"/>
            <family val="2"/>
            <charset val="238"/>
          </rPr>
          <t>Termék megnevezése és típusa</t>
        </r>
      </text>
    </comment>
    <comment ref="B1306" authorId="0">
      <text>
        <r>
          <rPr>
            <sz val="9"/>
            <color indexed="81"/>
            <rFont val="Tahoma"/>
            <family val="2"/>
            <charset val="238"/>
          </rPr>
          <t>Termék megnevezése és típusa</t>
        </r>
      </text>
    </comment>
    <comment ref="C1306" authorId="0">
      <text>
        <r>
          <rPr>
            <sz val="9"/>
            <color indexed="81"/>
            <rFont val="Tahoma"/>
            <family val="2"/>
            <charset val="238"/>
          </rPr>
          <t>Teljesítmény</t>
        </r>
      </text>
    </comment>
    <comment ref="B1309" authorId="0">
      <text>
        <r>
          <rPr>
            <sz val="9"/>
            <color indexed="81"/>
            <rFont val="Tahoma"/>
            <family val="2"/>
            <charset val="238"/>
          </rPr>
          <t>Termék megnevezése és típusa</t>
        </r>
      </text>
    </comment>
    <comment ref="B1312" authorId="0">
      <text>
        <r>
          <rPr>
            <sz val="9"/>
            <color indexed="81"/>
            <rFont val="Tahoma"/>
            <family val="2"/>
            <charset val="238"/>
          </rPr>
          <t>Termék megnevezése és típusa</t>
        </r>
      </text>
    </comment>
    <comment ref="B1328" authorId="0">
      <text>
        <r>
          <rPr>
            <sz val="9"/>
            <color indexed="81"/>
            <rFont val="Tahoma"/>
            <family val="2"/>
            <charset val="238"/>
          </rPr>
          <t>Termék megnevezése és típusa</t>
        </r>
      </text>
    </comment>
    <comment ref="B1343" authorId="0">
      <text>
        <r>
          <rPr>
            <sz val="9"/>
            <color indexed="81"/>
            <rFont val="Tahoma"/>
            <family val="2"/>
            <charset val="238"/>
          </rPr>
          <t>Termék megnevezése és típusa</t>
        </r>
      </text>
    </comment>
    <comment ref="C1343" authorId="0">
      <text>
        <r>
          <rPr>
            <sz val="9"/>
            <color indexed="81"/>
            <rFont val="Tahoma"/>
            <family val="2"/>
            <charset val="238"/>
          </rPr>
          <t>Teljesítmény</t>
        </r>
      </text>
    </comment>
    <comment ref="B1346" authorId="0">
      <text>
        <r>
          <rPr>
            <sz val="9"/>
            <color indexed="81"/>
            <rFont val="Tahoma"/>
            <family val="2"/>
            <charset val="238"/>
          </rPr>
          <t>Termék megnevezése és típusa</t>
        </r>
      </text>
    </comment>
    <comment ref="B1349" authorId="0">
      <text>
        <r>
          <rPr>
            <sz val="9"/>
            <color indexed="81"/>
            <rFont val="Tahoma"/>
            <family val="2"/>
            <charset val="238"/>
          </rPr>
          <t>Termék megnevezése és típusa</t>
        </r>
      </text>
    </comment>
    <comment ref="B1365" authorId="0">
      <text>
        <r>
          <rPr>
            <sz val="9"/>
            <color indexed="81"/>
            <rFont val="Tahoma"/>
            <family val="2"/>
            <charset val="238"/>
          </rPr>
          <t>Termék megnevezése és típusa</t>
        </r>
      </text>
    </comment>
    <comment ref="B1380" authorId="0">
      <text>
        <r>
          <rPr>
            <sz val="9"/>
            <color indexed="81"/>
            <rFont val="Tahoma"/>
            <family val="2"/>
            <charset val="238"/>
          </rPr>
          <t>Termék megnevezése és típusa</t>
        </r>
      </text>
    </comment>
    <comment ref="C1380" authorId="0">
      <text>
        <r>
          <rPr>
            <sz val="9"/>
            <color indexed="81"/>
            <rFont val="Tahoma"/>
            <family val="2"/>
            <charset val="238"/>
          </rPr>
          <t>Teljesítmény</t>
        </r>
      </text>
    </comment>
    <comment ref="B1383" authorId="0">
      <text>
        <r>
          <rPr>
            <sz val="9"/>
            <color indexed="81"/>
            <rFont val="Tahoma"/>
            <family val="2"/>
            <charset val="238"/>
          </rPr>
          <t>Termék megnevezése és típusa</t>
        </r>
      </text>
    </comment>
    <comment ref="B1386" authorId="0">
      <text>
        <r>
          <rPr>
            <sz val="9"/>
            <color indexed="81"/>
            <rFont val="Tahoma"/>
            <family val="2"/>
            <charset val="238"/>
          </rPr>
          <t>Termék megnevezése és típusa</t>
        </r>
      </text>
    </comment>
    <comment ref="B1402" authorId="0">
      <text>
        <r>
          <rPr>
            <sz val="9"/>
            <color indexed="81"/>
            <rFont val="Tahoma"/>
            <family val="2"/>
            <charset val="238"/>
          </rPr>
          <t>Termék megnevezése és típusa</t>
        </r>
      </text>
    </comment>
    <comment ref="B1417" authorId="0">
      <text>
        <r>
          <rPr>
            <sz val="9"/>
            <color indexed="81"/>
            <rFont val="Tahoma"/>
            <family val="2"/>
            <charset val="238"/>
          </rPr>
          <t>Termék megnevezése és típusa</t>
        </r>
      </text>
    </comment>
    <comment ref="C1417" authorId="0">
      <text>
        <r>
          <rPr>
            <sz val="9"/>
            <color indexed="81"/>
            <rFont val="Tahoma"/>
            <family val="2"/>
            <charset val="238"/>
          </rPr>
          <t>Teljesítmény</t>
        </r>
      </text>
    </comment>
    <comment ref="B1420" authorId="0">
      <text>
        <r>
          <rPr>
            <sz val="9"/>
            <color indexed="81"/>
            <rFont val="Tahoma"/>
            <family val="2"/>
            <charset val="238"/>
          </rPr>
          <t>Termék megnevezése és típusa</t>
        </r>
      </text>
    </comment>
    <comment ref="B1423" authorId="0">
      <text>
        <r>
          <rPr>
            <sz val="9"/>
            <color indexed="81"/>
            <rFont val="Tahoma"/>
            <family val="2"/>
            <charset val="238"/>
          </rPr>
          <t>Termék megnevezése és típusa</t>
        </r>
      </text>
    </comment>
    <comment ref="B1439" authorId="0">
      <text>
        <r>
          <rPr>
            <sz val="9"/>
            <color indexed="81"/>
            <rFont val="Tahoma"/>
            <family val="2"/>
            <charset val="238"/>
          </rPr>
          <t>Termék megnevezése és típusa</t>
        </r>
      </text>
    </comment>
    <comment ref="B1454" authorId="0">
      <text>
        <r>
          <rPr>
            <sz val="9"/>
            <color indexed="81"/>
            <rFont val="Tahoma"/>
            <family val="2"/>
            <charset val="238"/>
          </rPr>
          <t>Termék megnevezése és típusa</t>
        </r>
      </text>
    </comment>
    <comment ref="C1454" authorId="0">
      <text>
        <r>
          <rPr>
            <sz val="9"/>
            <color indexed="81"/>
            <rFont val="Tahoma"/>
            <family val="2"/>
            <charset val="238"/>
          </rPr>
          <t>Teljesítmény</t>
        </r>
      </text>
    </comment>
    <comment ref="B1457" authorId="0">
      <text>
        <r>
          <rPr>
            <sz val="9"/>
            <color indexed="81"/>
            <rFont val="Tahoma"/>
            <family val="2"/>
            <charset val="238"/>
          </rPr>
          <t>Termék megnevezése és típusa</t>
        </r>
      </text>
    </comment>
    <comment ref="B1460" authorId="0">
      <text>
        <r>
          <rPr>
            <sz val="9"/>
            <color indexed="81"/>
            <rFont val="Tahoma"/>
            <family val="2"/>
            <charset val="238"/>
          </rPr>
          <t>Termék megnevezése és típusa</t>
        </r>
      </text>
    </comment>
    <comment ref="B1476" authorId="0">
      <text>
        <r>
          <rPr>
            <sz val="9"/>
            <color indexed="81"/>
            <rFont val="Tahoma"/>
            <family val="2"/>
            <charset val="238"/>
          </rPr>
          <t>Termék megnevezése és típusa</t>
        </r>
      </text>
    </comment>
    <comment ref="B1491" authorId="0">
      <text>
        <r>
          <rPr>
            <sz val="9"/>
            <color indexed="81"/>
            <rFont val="Tahoma"/>
            <family val="2"/>
            <charset val="238"/>
          </rPr>
          <t>Termék megnevezése és típusa</t>
        </r>
      </text>
    </comment>
    <comment ref="C1491" authorId="0">
      <text>
        <r>
          <rPr>
            <sz val="9"/>
            <color indexed="81"/>
            <rFont val="Tahoma"/>
            <family val="2"/>
            <charset val="238"/>
          </rPr>
          <t>Teljesítmény</t>
        </r>
      </text>
    </comment>
    <comment ref="B1494" authorId="0">
      <text>
        <r>
          <rPr>
            <sz val="9"/>
            <color indexed="81"/>
            <rFont val="Tahoma"/>
            <family val="2"/>
            <charset val="238"/>
          </rPr>
          <t>Termék megnevezése és típusa</t>
        </r>
      </text>
    </comment>
    <comment ref="B1497" authorId="0">
      <text>
        <r>
          <rPr>
            <sz val="9"/>
            <color indexed="81"/>
            <rFont val="Tahoma"/>
            <family val="2"/>
            <charset val="238"/>
          </rPr>
          <t>Termék megnevezése és típusa</t>
        </r>
      </text>
    </comment>
    <comment ref="B1513" authorId="0">
      <text>
        <r>
          <rPr>
            <sz val="9"/>
            <color indexed="81"/>
            <rFont val="Tahoma"/>
            <family val="2"/>
            <charset val="238"/>
          </rPr>
          <t>Termék megnevezése és típusa</t>
        </r>
      </text>
    </comment>
    <comment ref="B1528" authorId="0">
      <text>
        <r>
          <rPr>
            <sz val="9"/>
            <color indexed="81"/>
            <rFont val="Tahoma"/>
            <family val="2"/>
            <charset val="238"/>
          </rPr>
          <t>Termék megnevezése és típusa</t>
        </r>
      </text>
    </comment>
    <comment ref="C1528" authorId="0">
      <text>
        <r>
          <rPr>
            <sz val="9"/>
            <color indexed="81"/>
            <rFont val="Tahoma"/>
            <family val="2"/>
            <charset val="238"/>
          </rPr>
          <t>Teljesítmény</t>
        </r>
      </text>
    </comment>
    <comment ref="B1531" authorId="0">
      <text>
        <r>
          <rPr>
            <sz val="9"/>
            <color indexed="81"/>
            <rFont val="Tahoma"/>
            <family val="2"/>
            <charset val="238"/>
          </rPr>
          <t>Termék megnevezése és típusa</t>
        </r>
      </text>
    </comment>
    <comment ref="B1534" authorId="0">
      <text>
        <r>
          <rPr>
            <sz val="9"/>
            <color indexed="81"/>
            <rFont val="Tahoma"/>
            <family val="2"/>
            <charset val="238"/>
          </rPr>
          <t>Termék megnevezése és típusa</t>
        </r>
      </text>
    </comment>
    <comment ref="B1550" authorId="0">
      <text>
        <r>
          <rPr>
            <sz val="9"/>
            <color indexed="81"/>
            <rFont val="Tahoma"/>
            <family val="2"/>
            <charset val="238"/>
          </rPr>
          <t>Termék megnevezése és típusa</t>
        </r>
      </text>
    </comment>
    <comment ref="B1565" authorId="0">
      <text>
        <r>
          <rPr>
            <sz val="9"/>
            <color indexed="81"/>
            <rFont val="Tahoma"/>
            <family val="2"/>
            <charset val="238"/>
          </rPr>
          <t>Termék megnevezése és típusa</t>
        </r>
      </text>
    </comment>
    <comment ref="C1565" authorId="0">
      <text>
        <r>
          <rPr>
            <sz val="9"/>
            <color indexed="81"/>
            <rFont val="Tahoma"/>
            <family val="2"/>
            <charset val="238"/>
          </rPr>
          <t>Teljesítmény</t>
        </r>
      </text>
    </comment>
    <comment ref="B1568" authorId="0">
      <text>
        <r>
          <rPr>
            <sz val="9"/>
            <color indexed="81"/>
            <rFont val="Tahoma"/>
            <family val="2"/>
            <charset val="238"/>
          </rPr>
          <t>Termék megnevezése és típusa</t>
        </r>
      </text>
    </comment>
    <comment ref="B1571" authorId="0">
      <text>
        <r>
          <rPr>
            <sz val="9"/>
            <color indexed="81"/>
            <rFont val="Tahoma"/>
            <family val="2"/>
            <charset val="238"/>
          </rPr>
          <t>Termék megnevezése és típusa</t>
        </r>
      </text>
    </comment>
    <comment ref="B1587" authorId="0">
      <text>
        <r>
          <rPr>
            <sz val="9"/>
            <color indexed="81"/>
            <rFont val="Tahoma"/>
            <family val="2"/>
            <charset val="238"/>
          </rPr>
          <t>Termék megnevezése és típusa</t>
        </r>
      </text>
    </comment>
    <comment ref="B1602" authorId="0">
      <text>
        <r>
          <rPr>
            <sz val="9"/>
            <color indexed="81"/>
            <rFont val="Tahoma"/>
            <family val="2"/>
            <charset val="238"/>
          </rPr>
          <t>Termék megnevezése és típusa</t>
        </r>
      </text>
    </comment>
    <comment ref="C1602" authorId="0">
      <text>
        <r>
          <rPr>
            <sz val="9"/>
            <color indexed="81"/>
            <rFont val="Tahoma"/>
            <family val="2"/>
            <charset val="238"/>
          </rPr>
          <t>Teljesítmény</t>
        </r>
      </text>
    </comment>
    <comment ref="B1605" authorId="0">
      <text>
        <r>
          <rPr>
            <sz val="9"/>
            <color indexed="81"/>
            <rFont val="Tahoma"/>
            <family val="2"/>
            <charset val="238"/>
          </rPr>
          <t>Termék megnevezése és típusa</t>
        </r>
      </text>
    </comment>
    <comment ref="B1608" authorId="0">
      <text>
        <r>
          <rPr>
            <sz val="9"/>
            <color indexed="81"/>
            <rFont val="Tahoma"/>
            <family val="2"/>
            <charset val="238"/>
          </rPr>
          <t>Termék megnevezése és típusa</t>
        </r>
      </text>
    </comment>
    <comment ref="B1624" authorId="0">
      <text>
        <r>
          <rPr>
            <sz val="9"/>
            <color indexed="81"/>
            <rFont val="Tahoma"/>
            <family val="2"/>
            <charset val="238"/>
          </rPr>
          <t>Termék megnevezése és típusa</t>
        </r>
      </text>
    </comment>
    <comment ref="B1639" authorId="0">
      <text>
        <r>
          <rPr>
            <sz val="9"/>
            <color indexed="81"/>
            <rFont val="Tahoma"/>
            <family val="2"/>
            <charset val="238"/>
          </rPr>
          <t>Termék megnevezése és típusa</t>
        </r>
      </text>
    </comment>
    <comment ref="C1639" authorId="0">
      <text>
        <r>
          <rPr>
            <sz val="9"/>
            <color indexed="81"/>
            <rFont val="Tahoma"/>
            <family val="2"/>
            <charset val="238"/>
          </rPr>
          <t>Teljesítmény</t>
        </r>
      </text>
    </comment>
    <comment ref="B1642" authorId="0">
      <text>
        <r>
          <rPr>
            <sz val="9"/>
            <color indexed="81"/>
            <rFont val="Tahoma"/>
            <family val="2"/>
            <charset val="238"/>
          </rPr>
          <t>Termék megnevezése és típusa</t>
        </r>
      </text>
    </comment>
    <comment ref="B1645" authorId="0">
      <text>
        <r>
          <rPr>
            <sz val="9"/>
            <color indexed="81"/>
            <rFont val="Tahoma"/>
            <family val="2"/>
            <charset val="238"/>
          </rPr>
          <t>Termék megnevezése és típusa</t>
        </r>
      </text>
    </comment>
    <comment ref="B1661" authorId="0">
      <text>
        <r>
          <rPr>
            <sz val="9"/>
            <color indexed="81"/>
            <rFont val="Tahoma"/>
            <family val="2"/>
            <charset val="238"/>
          </rPr>
          <t>Termék megnevezése és típusa</t>
        </r>
      </text>
    </comment>
    <comment ref="B1676" authorId="0">
      <text>
        <r>
          <rPr>
            <sz val="9"/>
            <color indexed="81"/>
            <rFont val="Tahoma"/>
            <family val="2"/>
            <charset val="238"/>
          </rPr>
          <t>Termék megnevezése és típusa</t>
        </r>
      </text>
    </comment>
    <comment ref="C1676" authorId="0">
      <text>
        <r>
          <rPr>
            <sz val="9"/>
            <color indexed="81"/>
            <rFont val="Tahoma"/>
            <family val="2"/>
            <charset val="238"/>
          </rPr>
          <t>Teljesítmény</t>
        </r>
      </text>
    </comment>
    <comment ref="B1679" authorId="0">
      <text>
        <r>
          <rPr>
            <sz val="9"/>
            <color indexed="81"/>
            <rFont val="Tahoma"/>
            <family val="2"/>
            <charset val="238"/>
          </rPr>
          <t>Termék megnevezése és típusa</t>
        </r>
      </text>
    </comment>
    <comment ref="B1682" authorId="0">
      <text>
        <r>
          <rPr>
            <sz val="9"/>
            <color indexed="81"/>
            <rFont val="Tahoma"/>
            <family val="2"/>
            <charset val="238"/>
          </rPr>
          <t>Termék megnevezése és típusa</t>
        </r>
      </text>
    </comment>
    <comment ref="B1698" authorId="0">
      <text>
        <r>
          <rPr>
            <sz val="9"/>
            <color indexed="81"/>
            <rFont val="Tahoma"/>
            <family val="2"/>
            <charset val="238"/>
          </rPr>
          <t>Termék megnevezése és típusa</t>
        </r>
      </text>
    </comment>
    <comment ref="B1713" authorId="0">
      <text>
        <r>
          <rPr>
            <sz val="9"/>
            <color indexed="81"/>
            <rFont val="Tahoma"/>
            <family val="2"/>
            <charset val="238"/>
          </rPr>
          <t>Termék megnevezése és típusa</t>
        </r>
      </text>
    </comment>
    <comment ref="C1713" authorId="0">
      <text>
        <r>
          <rPr>
            <sz val="9"/>
            <color indexed="81"/>
            <rFont val="Tahoma"/>
            <family val="2"/>
            <charset val="238"/>
          </rPr>
          <t>Teljesítmény</t>
        </r>
      </text>
    </comment>
    <comment ref="B1716" authorId="0">
      <text>
        <r>
          <rPr>
            <sz val="9"/>
            <color indexed="81"/>
            <rFont val="Tahoma"/>
            <family val="2"/>
            <charset val="238"/>
          </rPr>
          <t>Termék megnevezése és típusa</t>
        </r>
      </text>
    </comment>
    <comment ref="B1719" authorId="0">
      <text>
        <r>
          <rPr>
            <sz val="9"/>
            <color indexed="81"/>
            <rFont val="Tahoma"/>
            <family val="2"/>
            <charset val="238"/>
          </rPr>
          <t>Termék megnevezése és típusa</t>
        </r>
      </text>
    </comment>
    <comment ref="B1735" authorId="0">
      <text>
        <r>
          <rPr>
            <sz val="9"/>
            <color indexed="81"/>
            <rFont val="Tahoma"/>
            <family val="2"/>
            <charset val="238"/>
          </rPr>
          <t>Termék megnevezése és típusa</t>
        </r>
      </text>
    </comment>
    <comment ref="B1750" authorId="0">
      <text>
        <r>
          <rPr>
            <sz val="9"/>
            <color indexed="81"/>
            <rFont val="Tahoma"/>
            <family val="2"/>
            <charset val="238"/>
          </rPr>
          <t>Termék megnevezése és típusa</t>
        </r>
      </text>
    </comment>
    <comment ref="C1750" authorId="0">
      <text>
        <r>
          <rPr>
            <sz val="9"/>
            <color indexed="81"/>
            <rFont val="Tahoma"/>
            <family val="2"/>
            <charset val="238"/>
          </rPr>
          <t>Teljesítmény</t>
        </r>
      </text>
    </comment>
    <comment ref="B1753" authorId="0">
      <text>
        <r>
          <rPr>
            <sz val="9"/>
            <color indexed="81"/>
            <rFont val="Tahoma"/>
            <family val="2"/>
            <charset val="238"/>
          </rPr>
          <t>Termék megnevezése és típusa</t>
        </r>
      </text>
    </comment>
    <comment ref="B1756" authorId="0">
      <text>
        <r>
          <rPr>
            <sz val="9"/>
            <color indexed="81"/>
            <rFont val="Tahoma"/>
            <family val="2"/>
            <charset val="238"/>
          </rPr>
          <t>Termék megnevezése és típusa</t>
        </r>
      </text>
    </comment>
    <comment ref="B1772" authorId="0">
      <text>
        <r>
          <rPr>
            <sz val="9"/>
            <color indexed="81"/>
            <rFont val="Tahoma"/>
            <family val="2"/>
            <charset val="238"/>
          </rPr>
          <t>Termék megnevezése és típusa</t>
        </r>
      </text>
    </comment>
    <comment ref="B1787" authorId="0">
      <text>
        <r>
          <rPr>
            <sz val="9"/>
            <color indexed="81"/>
            <rFont val="Tahoma"/>
            <family val="2"/>
            <charset val="238"/>
          </rPr>
          <t>Termék megnevezése és típusa</t>
        </r>
      </text>
    </comment>
    <comment ref="C1787" authorId="0">
      <text>
        <r>
          <rPr>
            <sz val="9"/>
            <color indexed="81"/>
            <rFont val="Tahoma"/>
            <family val="2"/>
            <charset val="238"/>
          </rPr>
          <t>Teljesítmény</t>
        </r>
      </text>
    </comment>
    <comment ref="B1790" authorId="0">
      <text>
        <r>
          <rPr>
            <sz val="9"/>
            <color indexed="81"/>
            <rFont val="Tahoma"/>
            <family val="2"/>
            <charset val="238"/>
          </rPr>
          <t>Termék megnevezése és típusa</t>
        </r>
      </text>
    </comment>
    <comment ref="B1793" authorId="0">
      <text>
        <r>
          <rPr>
            <sz val="9"/>
            <color indexed="81"/>
            <rFont val="Tahoma"/>
            <family val="2"/>
            <charset val="238"/>
          </rPr>
          <t>Termék megnevezése és típusa</t>
        </r>
      </text>
    </comment>
    <comment ref="B1809" authorId="0">
      <text>
        <r>
          <rPr>
            <sz val="9"/>
            <color indexed="81"/>
            <rFont val="Tahoma"/>
            <family val="2"/>
            <charset val="238"/>
          </rPr>
          <t>Termék megnevezése és típusa</t>
        </r>
      </text>
    </comment>
    <comment ref="B1824" authorId="0">
      <text>
        <r>
          <rPr>
            <sz val="9"/>
            <color indexed="81"/>
            <rFont val="Tahoma"/>
            <family val="2"/>
            <charset val="238"/>
          </rPr>
          <t>Termék megnevezése és típusa</t>
        </r>
      </text>
    </comment>
    <comment ref="C1824" authorId="0">
      <text>
        <r>
          <rPr>
            <sz val="9"/>
            <color indexed="81"/>
            <rFont val="Tahoma"/>
            <family val="2"/>
            <charset val="238"/>
          </rPr>
          <t>Teljesítmény</t>
        </r>
      </text>
    </comment>
    <comment ref="B1827" authorId="0">
      <text>
        <r>
          <rPr>
            <sz val="9"/>
            <color indexed="81"/>
            <rFont val="Tahoma"/>
            <family val="2"/>
            <charset val="238"/>
          </rPr>
          <t>Termék megnevezése és típusa</t>
        </r>
      </text>
    </comment>
    <comment ref="B1830" authorId="0">
      <text>
        <r>
          <rPr>
            <sz val="9"/>
            <color indexed="81"/>
            <rFont val="Tahoma"/>
            <family val="2"/>
            <charset val="238"/>
          </rPr>
          <t>Termék megnevezése és típusa</t>
        </r>
      </text>
    </comment>
    <comment ref="B1846" authorId="0">
      <text>
        <r>
          <rPr>
            <sz val="9"/>
            <color indexed="81"/>
            <rFont val="Tahoma"/>
            <family val="2"/>
            <charset val="238"/>
          </rPr>
          <t>Termék megnevezése és típusa</t>
        </r>
      </text>
    </comment>
    <comment ref="B1861" authorId="0">
      <text>
        <r>
          <rPr>
            <sz val="9"/>
            <color indexed="81"/>
            <rFont val="Tahoma"/>
            <family val="2"/>
            <charset val="238"/>
          </rPr>
          <t>Termék megnevezése és típusa</t>
        </r>
      </text>
    </comment>
    <comment ref="C1861" authorId="0">
      <text>
        <r>
          <rPr>
            <sz val="9"/>
            <color indexed="81"/>
            <rFont val="Tahoma"/>
            <family val="2"/>
            <charset val="238"/>
          </rPr>
          <t>Teljesítmény</t>
        </r>
      </text>
    </comment>
    <comment ref="B1864" authorId="0">
      <text>
        <r>
          <rPr>
            <sz val="9"/>
            <color indexed="81"/>
            <rFont val="Tahoma"/>
            <family val="2"/>
            <charset val="238"/>
          </rPr>
          <t>Termék megnevezése és típusa</t>
        </r>
      </text>
    </comment>
    <comment ref="B1867" authorId="0">
      <text>
        <r>
          <rPr>
            <sz val="9"/>
            <color indexed="81"/>
            <rFont val="Tahoma"/>
            <family val="2"/>
            <charset val="238"/>
          </rPr>
          <t>Termék megnevezése és típusa</t>
        </r>
      </text>
    </comment>
    <comment ref="B1883" authorId="0">
      <text>
        <r>
          <rPr>
            <sz val="9"/>
            <color indexed="81"/>
            <rFont val="Tahoma"/>
            <family val="2"/>
            <charset val="238"/>
          </rPr>
          <t>Termék megnevezése és típusa</t>
        </r>
      </text>
    </comment>
    <comment ref="B1898" authorId="0">
      <text>
        <r>
          <rPr>
            <sz val="9"/>
            <color indexed="81"/>
            <rFont val="Tahoma"/>
            <family val="2"/>
            <charset val="238"/>
          </rPr>
          <t>Termék megnevezése és típusa</t>
        </r>
      </text>
    </comment>
    <comment ref="C1898" authorId="0">
      <text>
        <r>
          <rPr>
            <sz val="9"/>
            <color indexed="81"/>
            <rFont val="Tahoma"/>
            <family val="2"/>
            <charset val="238"/>
          </rPr>
          <t>Teljesítmény</t>
        </r>
      </text>
    </comment>
    <comment ref="B1901" authorId="0">
      <text>
        <r>
          <rPr>
            <sz val="9"/>
            <color indexed="81"/>
            <rFont val="Tahoma"/>
            <family val="2"/>
            <charset val="238"/>
          </rPr>
          <t>Termék megnevezése és típusa</t>
        </r>
      </text>
    </comment>
    <comment ref="B1904" authorId="0">
      <text>
        <r>
          <rPr>
            <sz val="9"/>
            <color indexed="81"/>
            <rFont val="Tahoma"/>
            <family val="2"/>
            <charset val="238"/>
          </rPr>
          <t>Termék megnevezése és típusa</t>
        </r>
      </text>
    </comment>
    <comment ref="B1920" authorId="0">
      <text>
        <r>
          <rPr>
            <sz val="9"/>
            <color indexed="81"/>
            <rFont val="Tahoma"/>
            <family val="2"/>
            <charset val="238"/>
          </rPr>
          <t>Termék megnevezése és típusa</t>
        </r>
      </text>
    </comment>
    <comment ref="B1935" authorId="0">
      <text>
        <r>
          <rPr>
            <sz val="9"/>
            <color indexed="81"/>
            <rFont val="Tahoma"/>
            <family val="2"/>
            <charset val="238"/>
          </rPr>
          <t>Termék megnevezése és típusa</t>
        </r>
      </text>
    </comment>
    <comment ref="C1935" authorId="0">
      <text>
        <r>
          <rPr>
            <sz val="9"/>
            <color indexed="81"/>
            <rFont val="Tahoma"/>
            <family val="2"/>
            <charset val="238"/>
          </rPr>
          <t>Teljesítmény</t>
        </r>
      </text>
    </comment>
    <comment ref="B1938" authorId="0">
      <text>
        <r>
          <rPr>
            <sz val="9"/>
            <color indexed="81"/>
            <rFont val="Tahoma"/>
            <family val="2"/>
            <charset val="238"/>
          </rPr>
          <t>Termék megnevezése és típusa</t>
        </r>
      </text>
    </comment>
    <comment ref="B1941" authorId="0">
      <text>
        <r>
          <rPr>
            <sz val="9"/>
            <color indexed="81"/>
            <rFont val="Tahoma"/>
            <family val="2"/>
            <charset val="238"/>
          </rPr>
          <t>Termék megnevezése és típusa</t>
        </r>
      </text>
    </comment>
    <comment ref="B1957" authorId="0">
      <text>
        <r>
          <rPr>
            <sz val="9"/>
            <color indexed="81"/>
            <rFont val="Tahoma"/>
            <family val="2"/>
            <charset val="238"/>
          </rPr>
          <t>Termék megnevezése és típusa</t>
        </r>
      </text>
    </comment>
    <comment ref="B1972" authorId="0">
      <text>
        <r>
          <rPr>
            <sz val="9"/>
            <color indexed="81"/>
            <rFont val="Tahoma"/>
            <family val="2"/>
            <charset val="238"/>
          </rPr>
          <t>Termék megnevezése és típusa</t>
        </r>
      </text>
    </comment>
    <comment ref="C1972" authorId="0">
      <text>
        <r>
          <rPr>
            <sz val="9"/>
            <color indexed="81"/>
            <rFont val="Tahoma"/>
            <family val="2"/>
            <charset val="238"/>
          </rPr>
          <t>Teljesítmény</t>
        </r>
      </text>
    </comment>
    <comment ref="B1975" authorId="0">
      <text>
        <r>
          <rPr>
            <sz val="9"/>
            <color indexed="81"/>
            <rFont val="Tahoma"/>
            <family val="2"/>
            <charset val="238"/>
          </rPr>
          <t>Termék megnevezése és típusa</t>
        </r>
      </text>
    </comment>
    <comment ref="B1978" authorId="0">
      <text>
        <r>
          <rPr>
            <sz val="9"/>
            <color indexed="81"/>
            <rFont val="Tahoma"/>
            <family val="2"/>
            <charset val="238"/>
          </rPr>
          <t>Termék megnevezése és típusa</t>
        </r>
      </text>
    </comment>
    <comment ref="B1994" authorId="0">
      <text>
        <r>
          <rPr>
            <sz val="9"/>
            <color indexed="81"/>
            <rFont val="Tahoma"/>
            <family val="2"/>
            <charset val="238"/>
          </rPr>
          <t>Termék megnevezése és típusa</t>
        </r>
      </text>
    </comment>
    <comment ref="B2009" authorId="0">
      <text>
        <r>
          <rPr>
            <sz val="9"/>
            <color indexed="81"/>
            <rFont val="Tahoma"/>
            <family val="2"/>
            <charset val="238"/>
          </rPr>
          <t>Termék megnevezése és típusa</t>
        </r>
      </text>
    </comment>
    <comment ref="C2009" authorId="0">
      <text>
        <r>
          <rPr>
            <sz val="9"/>
            <color indexed="81"/>
            <rFont val="Tahoma"/>
            <family val="2"/>
            <charset val="238"/>
          </rPr>
          <t>Teljesítmény</t>
        </r>
      </text>
    </comment>
    <comment ref="B2012" authorId="0">
      <text>
        <r>
          <rPr>
            <sz val="9"/>
            <color indexed="81"/>
            <rFont val="Tahoma"/>
            <family val="2"/>
            <charset val="238"/>
          </rPr>
          <t>Termék megnevezése és típusa</t>
        </r>
      </text>
    </comment>
    <comment ref="B2015" authorId="0">
      <text>
        <r>
          <rPr>
            <sz val="9"/>
            <color indexed="81"/>
            <rFont val="Tahoma"/>
            <family val="2"/>
            <charset val="238"/>
          </rPr>
          <t>Termék megnevezése és típusa</t>
        </r>
      </text>
    </comment>
    <comment ref="B2031" authorId="0">
      <text>
        <r>
          <rPr>
            <sz val="9"/>
            <color indexed="81"/>
            <rFont val="Tahoma"/>
            <family val="2"/>
            <charset val="238"/>
          </rPr>
          <t>Termék megnevezése és típusa</t>
        </r>
      </text>
    </comment>
    <comment ref="B2046" authorId="0">
      <text>
        <r>
          <rPr>
            <sz val="9"/>
            <color indexed="81"/>
            <rFont val="Tahoma"/>
            <family val="2"/>
            <charset val="238"/>
          </rPr>
          <t>Termék megnevezése és típusa</t>
        </r>
      </text>
    </comment>
    <comment ref="C2046" authorId="0">
      <text>
        <r>
          <rPr>
            <sz val="9"/>
            <color indexed="81"/>
            <rFont val="Tahoma"/>
            <family val="2"/>
            <charset val="238"/>
          </rPr>
          <t>Teljesítmény</t>
        </r>
      </text>
    </comment>
    <comment ref="B2049" authorId="0">
      <text>
        <r>
          <rPr>
            <sz val="9"/>
            <color indexed="81"/>
            <rFont val="Tahoma"/>
            <family val="2"/>
            <charset val="238"/>
          </rPr>
          <t>Termék megnevezése és típusa</t>
        </r>
      </text>
    </comment>
    <comment ref="B2052" authorId="0">
      <text>
        <r>
          <rPr>
            <sz val="9"/>
            <color indexed="81"/>
            <rFont val="Tahoma"/>
            <family val="2"/>
            <charset val="238"/>
          </rPr>
          <t>Termék megnevezése és típusa</t>
        </r>
      </text>
    </comment>
    <comment ref="B2068" authorId="0">
      <text>
        <r>
          <rPr>
            <sz val="9"/>
            <color indexed="81"/>
            <rFont val="Tahoma"/>
            <family val="2"/>
            <charset val="238"/>
          </rPr>
          <t>Termék megnevezése és típusa</t>
        </r>
      </text>
    </comment>
    <comment ref="B2083" authorId="0">
      <text>
        <r>
          <rPr>
            <sz val="9"/>
            <color indexed="81"/>
            <rFont val="Tahoma"/>
            <family val="2"/>
            <charset val="238"/>
          </rPr>
          <t>Termék megnevezése és típusa</t>
        </r>
      </text>
    </comment>
    <comment ref="C2083" authorId="0">
      <text>
        <r>
          <rPr>
            <sz val="9"/>
            <color indexed="81"/>
            <rFont val="Tahoma"/>
            <family val="2"/>
            <charset val="238"/>
          </rPr>
          <t>Teljesítmény</t>
        </r>
      </text>
    </comment>
    <comment ref="B2086" authorId="0">
      <text>
        <r>
          <rPr>
            <sz val="9"/>
            <color indexed="81"/>
            <rFont val="Tahoma"/>
            <family val="2"/>
            <charset val="238"/>
          </rPr>
          <t>Termék megnevezése és típusa</t>
        </r>
      </text>
    </comment>
    <comment ref="B2089" authorId="0">
      <text>
        <r>
          <rPr>
            <sz val="9"/>
            <color indexed="81"/>
            <rFont val="Tahoma"/>
            <family val="2"/>
            <charset val="238"/>
          </rPr>
          <t>Termék megnevezése és típusa</t>
        </r>
      </text>
    </comment>
    <comment ref="B2105" authorId="0">
      <text>
        <r>
          <rPr>
            <sz val="9"/>
            <color indexed="81"/>
            <rFont val="Tahoma"/>
            <family val="2"/>
            <charset val="238"/>
          </rPr>
          <t>Termék megnevezése és típusa</t>
        </r>
      </text>
    </comment>
    <comment ref="B2120" authorId="0">
      <text>
        <r>
          <rPr>
            <sz val="9"/>
            <color indexed="81"/>
            <rFont val="Tahoma"/>
            <family val="2"/>
            <charset val="238"/>
          </rPr>
          <t>Termék megnevezése és típusa</t>
        </r>
      </text>
    </comment>
    <comment ref="C2120" authorId="0">
      <text>
        <r>
          <rPr>
            <sz val="9"/>
            <color indexed="81"/>
            <rFont val="Tahoma"/>
            <family val="2"/>
            <charset val="238"/>
          </rPr>
          <t>Teljesítmény</t>
        </r>
      </text>
    </comment>
    <comment ref="B2123" authorId="0">
      <text>
        <r>
          <rPr>
            <sz val="9"/>
            <color indexed="81"/>
            <rFont val="Tahoma"/>
            <family val="2"/>
            <charset val="238"/>
          </rPr>
          <t>Termék megnevezése és típusa</t>
        </r>
      </text>
    </comment>
    <comment ref="B2126" authorId="0">
      <text>
        <r>
          <rPr>
            <sz val="9"/>
            <color indexed="81"/>
            <rFont val="Tahoma"/>
            <family val="2"/>
            <charset val="238"/>
          </rPr>
          <t>Termék megnevezése és típusa</t>
        </r>
      </text>
    </comment>
    <comment ref="B2142" authorId="0">
      <text>
        <r>
          <rPr>
            <sz val="9"/>
            <color indexed="81"/>
            <rFont val="Tahoma"/>
            <family val="2"/>
            <charset val="238"/>
          </rPr>
          <t>Termék megnevezése és típusa</t>
        </r>
      </text>
    </comment>
    <comment ref="B2157" authorId="0">
      <text>
        <r>
          <rPr>
            <sz val="9"/>
            <color indexed="81"/>
            <rFont val="Tahoma"/>
            <family val="2"/>
            <charset val="238"/>
          </rPr>
          <t>Termék megnevezése és típusa</t>
        </r>
      </text>
    </comment>
    <comment ref="C2157" authorId="0">
      <text>
        <r>
          <rPr>
            <sz val="9"/>
            <color indexed="81"/>
            <rFont val="Tahoma"/>
            <family val="2"/>
            <charset val="238"/>
          </rPr>
          <t>Teljesítmény</t>
        </r>
      </text>
    </comment>
    <comment ref="B2160" authorId="0">
      <text>
        <r>
          <rPr>
            <sz val="9"/>
            <color indexed="81"/>
            <rFont val="Tahoma"/>
            <family val="2"/>
            <charset val="238"/>
          </rPr>
          <t>Termék megnevezése és típusa</t>
        </r>
      </text>
    </comment>
    <comment ref="B2163" authorId="0">
      <text>
        <r>
          <rPr>
            <sz val="9"/>
            <color indexed="81"/>
            <rFont val="Tahoma"/>
            <family val="2"/>
            <charset val="238"/>
          </rPr>
          <t>Termék megnevezése és típusa</t>
        </r>
      </text>
    </comment>
    <comment ref="B2179" authorId="0">
      <text>
        <r>
          <rPr>
            <sz val="9"/>
            <color indexed="81"/>
            <rFont val="Tahoma"/>
            <family val="2"/>
            <charset val="238"/>
          </rPr>
          <t>Termék megnevezése és típusa</t>
        </r>
      </text>
    </comment>
    <comment ref="B2194" authorId="0">
      <text>
        <r>
          <rPr>
            <sz val="9"/>
            <color indexed="81"/>
            <rFont val="Tahoma"/>
            <family val="2"/>
            <charset val="238"/>
          </rPr>
          <t>Termék megnevezése és típusa</t>
        </r>
      </text>
    </comment>
    <comment ref="C2194" authorId="0">
      <text>
        <r>
          <rPr>
            <sz val="9"/>
            <color indexed="81"/>
            <rFont val="Tahoma"/>
            <family val="2"/>
            <charset val="238"/>
          </rPr>
          <t>Teljesítmény</t>
        </r>
      </text>
    </comment>
    <comment ref="B2197" authorId="0">
      <text>
        <r>
          <rPr>
            <sz val="9"/>
            <color indexed="81"/>
            <rFont val="Tahoma"/>
            <family val="2"/>
            <charset val="238"/>
          </rPr>
          <t>Termék megnevezése és típusa</t>
        </r>
      </text>
    </comment>
    <comment ref="B2200" authorId="0">
      <text>
        <r>
          <rPr>
            <sz val="9"/>
            <color indexed="81"/>
            <rFont val="Tahoma"/>
            <family val="2"/>
            <charset val="238"/>
          </rPr>
          <t>Termék megnevezése és típusa</t>
        </r>
      </text>
    </comment>
    <comment ref="B2216" authorId="0">
      <text>
        <r>
          <rPr>
            <sz val="9"/>
            <color indexed="81"/>
            <rFont val="Tahoma"/>
            <family val="2"/>
            <charset val="238"/>
          </rPr>
          <t>Termék megnevezése és típusa</t>
        </r>
      </text>
    </comment>
  </commentList>
</comments>
</file>

<file path=xl/comments8.xml><?xml version="1.0" encoding="utf-8"?>
<comments xmlns="http://schemas.openxmlformats.org/spreadsheetml/2006/main">
  <authors>
    <author>Juci</author>
  </authors>
  <commentList>
    <comment ref="B5" authorId="0">
      <text>
        <r>
          <rPr>
            <sz val="9"/>
            <color indexed="81"/>
            <rFont val="Tahoma"/>
            <family val="2"/>
            <charset val="238"/>
          </rPr>
          <t>Termék megnevezése és típusa</t>
        </r>
      </text>
    </comment>
    <comment ref="C5" authorId="0">
      <text>
        <r>
          <rPr>
            <sz val="9"/>
            <color indexed="81"/>
            <rFont val="Tahoma"/>
            <family val="2"/>
            <charset val="238"/>
          </rPr>
          <t>Hivatkozás a 18. munkalapon (AS/8-67) megadott hőleadó mérő egység mennyiségének összege. A hivatkozás törölhető, elhagyható, amennyiben a 18. munkalap nem kerül kitöltésre.</t>
        </r>
      </text>
    </comment>
    <comment ref="B12" authorId="0">
      <text>
        <r>
          <rPr>
            <sz val="9"/>
            <color indexed="81"/>
            <rFont val="Tahoma"/>
            <family val="2"/>
            <charset val="238"/>
          </rPr>
          <t>Termék megnevezése és típusa</t>
        </r>
      </text>
    </comment>
    <comment ref="C12" authorId="0">
      <text>
        <r>
          <rPr>
            <sz val="9"/>
            <color indexed="81"/>
            <rFont val="Tahoma"/>
            <family val="2"/>
            <charset val="238"/>
          </rPr>
          <t>Hivatkozás a 18. munkalapon (AS/68) megadott hőleadó mérő egység mennyisége. A hivatkozás törölhető, elhagyható, amennyiben a 18. munkalap nem kerül kitöltésre.</t>
        </r>
        <r>
          <rPr>
            <sz val="9"/>
            <color indexed="81"/>
            <rFont val="Tahoma"/>
            <family val="2"/>
            <charset val="238"/>
          </rPr>
          <t xml:space="preserve">
</t>
        </r>
      </text>
    </comment>
  </commentList>
</comments>
</file>

<file path=xl/comments9.xml><?xml version="1.0" encoding="utf-8"?>
<comments xmlns="http://schemas.openxmlformats.org/spreadsheetml/2006/main">
  <authors>
    <author>Juci</author>
  </authors>
  <commentList>
    <comment ref="B5" authorId="0">
      <text>
        <r>
          <rPr>
            <sz val="9"/>
            <color indexed="81"/>
            <rFont val="Tahoma"/>
            <family val="2"/>
            <charset val="238"/>
          </rPr>
          <t>Termék megnevezése és típusa</t>
        </r>
      </text>
    </comment>
    <comment ref="C5" authorId="0">
      <text>
        <r>
          <rPr>
            <sz val="9"/>
            <color indexed="81"/>
            <rFont val="Tahoma"/>
            <family val="2"/>
            <charset val="238"/>
          </rPr>
          <t>Csatlakozás</t>
        </r>
      </text>
    </comment>
    <comment ref="D5" authorId="0">
      <text>
        <r>
          <rPr>
            <sz val="9"/>
            <color indexed="81"/>
            <rFont val="Tahoma"/>
            <family val="2"/>
            <charset val="238"/>
          </rPr>
          <t>Hivatkozás a 18. munkalapon termosztatikus szabályozók összegzése (AT/8-67). A hivatkozás törölhető, elhagyható, amennyiben a 18. munkalap nem kerül kitöltésre.</t>
        </r>
      </text>
    </comment>
    <comment ref="C6" authorId="0">
      <text>
        <r>
          <rPr>
            <sz val="9"/>
            <color indexed="81"/>
            <rFont val="Tahoma"/>
            <family val="2"/>
            <charset val="238"/>
          </rPr>
          <t>Névleges átmérő</t>
        </r>
      </text>
    </comment>
    <comment ref="B7" authorId="0">
      <text>
        <r>
          <rPr>
            <sz val="9"/>
            <color indexed="81"/>
            <rFont val="Tahoma"/>
            <family val="2"/>
            <charset val="238"/>
          </rPr>
          <t>Termék megnevezése és típusa</t>
        </r>
      </text>
    </comment>
    <comment ref="C7" authorId="0">
      <text>
        <r>
          <rPr>
            <sz val="9"/>
            <color indexed="81"/>
            <rFont val="Tahoma"/>
            <family val="2"/>
            <charset val="238"/>
          </rPr>
          <t>Csatlakozás</t>
        </r>
      </text>
    </comment>
    <comment ref="D7" authorId="0">
      <text>
        <r>
          <rPr>
            <sz val="9"/>
            <color indexed="81"/>
            <rFont val="Tahoma"/>
            <family val="2"/>
            <charset val="238"/>
          </rPr>
          <t>Hivatkozás a 18. munkalapon termosztatikus szabályozók összegzése (AU/8-67). A hivatkozás törölhető, elhagyható, amennyiben a 18. munkalap nem kerül kitöltésre.</t>
        </r>
      </text>
    </comment>
    <comment ref="C8" authorId="0">
      <text>
        <r>
          <rPr>
            <sz val="9"/>
            <color indexed="81"/>
            <rFont val="Tahoma"/>
            <family val="2"/>
            <charset val="238"/>
          </rPr>
          <t>Névleges átmérő</t>
        </r>
      </text>
    </comment>
    <comment ref="B9" authorId="0">
      <text>
        <r>
          <rPr>
            <sz val="9"/>
            <color indexed="81"/>
            <rFont val="Tahoma"/>
            <family val="2"/>
            <charset val="238"/>
          </rPr>
          <t>Termék megnevezése és típusa</t>
        </r>
      </text>
    </comment>
    <comment ref="C9" authorId="0">
      <text>
        <r>
          <rPr>
            <sz val="9"/>
            <color indexed="81"/>
            <rFont val="Tahoma"/>
            <family val="2"/>
            <charset val="238"/>
          </rPr>
          <t>Csatlakozás</t>
        </r>
      </text>
    </comment>
    <comment ref="D9" authorId="0">
      <text>
        <r>
          <rPr>
            <sz val="9"/>
            <color indexed="81"/>
            <rFont val="Tahoma"/>
            <family val="2"/>
            <charset val="238"/>
          </rPr>
          <t>Hivatkozás a 18. munkalapon termosztatikus szabályozók összegzése (AV/8-67). A hivatkozás törölhető, elhagyható, amennyiben a 18. munkalap nem kerül kitöltésre.</t>
        </r>
      </text>
    </comment>
    <comment ref="C10" authorId="0">
      <text>
        <r>
          <rPr>
            <sz val="9"/>
            <color indexed="81"/>
            <rFont val="Tahoma"/>
            <family val="2"/>
            <charset val="238"/>
          </rPr>
          <t>Névleges átmérő</t>
        </r>
      </text>
    </comment>
    <comment ref="B11" authorId="0">
      <text>
        <r>
          <rPr>
            <sz val="9"/>
            <color indexed="81"/>
            <rFont val="Tahoma"/>
            <family val="2"/>
            <charset val="238"/>
          </rPr>
          <t>Termék megnevezése és típusa</t>
        </r>
      </text>
    </comment>
    <comment ref="C11" authorId="0">
      <text>
        <r>
          <rPr>
            <sz val="9"/>
            <color indexed="81"/>
            <rFont val="Tahoma"/>
            <family val="2"/>
            <charset val="238"/>
          </rPr>
          <t>Csatlakozás</t>
        </r>
      </text>
    </comment>
    <comment ref="D11" authorId="0">
      <text>
        <r>
          <rPr>
            <sz val="9"/>
            <color indexed="81"/>
            <rFont val="Tahoma"/>
            <family val="2"/>
            <charset val="238"/>
          </rPr>
          <t>Hivatkozás a 18. munkalapon termosztatikus szabályozók összegzése (AW/8-67). A hivatkozás törölhető, elhagyható, amennyiben a 18. munkalap nem kerül kitöltésre.</t>
        </r>
      </text>
    </comment>
    <comment ref="C12" authorId="0">
      <text>
        <r>
          <rPr>
            <sz val="9"/>
            <color indexed="81"/>
            <rFont val="Tahoma"/>
            <family val="2"/>
            <charset val="238"/>
          </rPr>
          <t>Névleges átmérő</t>
        </r>
      </text>
    </comment>
    <comment ref="B13" authorId="0">
      <text>
        <r>
          <rPr>
            <sz val="9"/>
            <color indexed="81"/>
            <rFont val="Tahoma"/>
            <family val="2"/>
            <charset val="238"/>
          </rPr>
          <t>Termék megnevezése és típusa</t>
        </r>
      </text>
    </comment>
    <comment ref="C13" authorId="0">
      <text>
        <r>
          <rPr>
            <sz val="9"/>
            <color indexed="81"/>
            <rFont val="Tahoma"/>
            <family val="2"/>
            <charset val="238"/>
          </rPr>
          <t>Csatlakozás</t>
        </r>
      </text>
    </comment>
    <comment ref="D13" authorId="0">
      <text>
        <r>
          <rPr>
            <sz val="9"/>
            <color indexed="81"/>
            <rFont val="Tahoma"/>
            <family val="2"/>
            <charset val="238"/>
          </rPr>
          <t>Hivatkozás a 18. munkalapon termosztatikus szabályozók összegzése (AX/8-67). A hivatkozás törölhető, elhagyható, amennyiben a 18. munkalap nem kerül kitöltésre.</t>
        </r>
      </text>
    </comment>
    <comment ref="C14" authorId="0">
      <text>
        <r>
          <rPr>
            <sz val="9"/>
            <color indexed="81"/>
            <rFont val="Tahoma"/>
            <family val="2"/>
            <charset val="238"/>
          </rPr>
          <t>Névleges átmérő</t>
        </r>
      </text>
    </comment>
    <comment ref="B22" authorId="0">
      <text>
        <r>
          <rPr>
            <sz val="9"/>
            <color indexed="81"/>
            <rFont val="Tahoma"/>
            <family val="2"/>
            <charset val="238"/>
          </rPr>
          <t>Termék megnevezése és típusa</t>
        </r>
      </text>
    </comment>
    <comment ref="C22" authorId="0">
      <text>
        <r>
          <rPr>
            <sz val="9"/>
            <color indexed="81"/>
            <rFont val="Tahoma"/>
            <family val="2"/>
            <charset val="238"/>
          </rPr>
          <t>Csatlakozás</t>
        </r>
      </text>
    </comment>
    <comment ref="C23" authorId="0">
      <text>
        <r>
          <rPr>
            <sz val="9"/>
            <color indexed="81"/>
            <rFont val="Tahoma"/>
            <family val="2"/>
            <charset val="238"/>
          </rPr>
          <t>Névleges átmérő</t>
        </r>
      </text>
    </comment>
    <comment ref="B24" authorId="0">
      <text>
        <r>
          <rPr>
            <sz val="9"/>
            <color indexed="81"/>
            <rFont val="Tahoma"/>
            <family val="2"/>
            <charset val="238"/>
          </rPr>
          <t>Termék megnevezése és típusa</t>
        </r>
      </text>
    </comment>
    <comment ref="C24" authorId="0">
      <text>
        <r>
          <rPr>
            <sz val="9"/>
            <color indexed="81"/>
            <rFont val="Tahoma"/>
            <family val="2"/>
            <charset val="238"/>
          </rPr>
          <t>Csatlakozás</t>
        </r>
      </text>
    </comment>
    <comment ref="C25" authorId="0">
      <text>
        <r>
          <rPr>
            <sz val="9"/>
            <color indexed="81"/>
            <rFont val="Tahoma"/>
            <family val="2"/>
            <charset val="238"/>
          </rPr>
          <t>Névleges átmérő</t>
        </r>
      </text>
    </comment>
    <comment ref="B26" authorId="0">
      <text>
        <r>
          <rPr>
            <sz val="9"/>
            <color indexed="81"/>
            <rFont val="Tahoma"/>
            <family val="2"/>
            <charset val="238"/>
          </rPr>
          <t>Termék megnevezése és típusa</t>
        </r>
      </text>
    </comment>
    <comment ref="C26" authorId="0">
      <text>
        <r>
          <rPr>
            <sz val="9"/>
            <color indexed="81"/>
            <rFont val="Tahoma"/>
            <family val="2"/>
            <charset val="238"/>
          </rPr>
          <t>Csatlakozás</t>
        </r>
      </text>
    </comment>
    <comment ref="C27" authorId="0">
      <text>
        <r>
          <rPr>
            <sz val="9"/>
            <color indexed="81"/>
            <rFont val="Tahoma"/>
            <family val="2"/>
            <charset val="238"/>
          </rPr>
          <t>Névleges átmérő</t>
        </r>
      </text>
    </comment>
  </commentList>
</comments>
</file>

<file path=xl/sharedStrings.xml><?xml version="1.0" encoding="utf-8"?>
<sst xmlns="http://schemas.openxmlformats.org/spreadsheetml/2006/main" count="2815" uniqueCount="418">
  <si>
    <t>Nettó összesen</t>
  </si>
  <si>
    <t>Bruttó összesen</t>
  </si>
  <si>
    <t>Lakások száma:</t>
  </si>
  <si>
    <t>Anyagköltség</t>
  </si>
  <si>
    <t>Díjköltség</t>
  </si>
  <si>
    <t>Összesen</t>
  </si>
  <si>
    <t>Ssz.</t>
  </si>
  <si>
    <t>Tétel szövege</t>
  </si>
  <si>
    <t>Menny.</t>
  </si>
  <si>
    <t>Egység</t>
  </si>
  <si>
    <t>Anyag egységár</t>
  </si>
  <si>
    <t>Díj egységre</t>
  </si>
  <si>
    <t>Anyag összesen</t>
  </si>
  <si>
    <t>Díj összesen</t>
  </si>
  <si>
    <t xml:space="preserve">m2     </t>
  </si>
  <si>
    <t xml:space="preserve">db     </t>
  </si>
  <si>
    <t xml:space="preserve">m      </t>
  </si>
  <si>
    <t>Bontási törmelék lehordása, elszállítása hatósági hulladéklerakóba. (kibontott nyílászárókból származó bontási törmelék)</t>
  </si>
  <si>
    <t xml:space="preserve"> </t>
  </si>
  <si>
    <t>Összes költség nettó</t>
  </si>
  <si>
    <t>Munkanem összesen (nettó):</t>
  </si>
  <si>
    <t>db</t>
  </si>
  <si>
    <t>Összesen:</t>
  </si>
  <si>
    <t>m2</t>
  </si>
  <si>
    <t>Munka megnevezése, leírása</t>
  </si>
  <si>
    <t>fm</t>
  </si>
  <si>
    <t>klt.</t>
  </si>
  <si>
    <t>klt</t>
  </si>
  <si>
    <t>Bruttó költségek</t>
  </si>
  <si>
    <t xml:space="preserve">szám alatti épület energia megtakarítást eredményező felújítási munkák </t>
  </si>
  <si>
    <t>ÁFA 27%</t>
  </si>
  <si>
    <r>
      <t xml:space="preserve">szám alatti épület energia megtakarítást eredményező felújítási munkáinak </t>
    </r>
    <r>
      <rPr>
        <b/>
        <u/>
        <sz val="14"/>
        <rFont val="Times New Roman"/>
        <family val="1"/>
        <charset val="238"/>
      </rPr>
      <t/>
    </r>
  </si>
  <si>
    <t>Nettó költség</t>
  </si>
  <si>
    <r>
      <t>Páraszellőzők beépítése</t>
    </r>
    <r>
      <rPr>
        <sz val="10"/>
        <rFont val="Calibri"/>
        <family val="2"/>
        <charset val="238"/>
      </rPr>
      <t xml:space="preserve"> és gallérozása bitumenes szigetelő rendszerrel</t>
    </r>
  </si>
  <si>
    <t>Díj egységár</t>
  </si>
  <si>
    <t>X</t>
  </si>
  <si>
    <t>Uw</t>
  </si>
  <si>
    <t>Kivitelezői megjegyzés</t>
  </si>
  <si>
    <t>Általános adatok</t>
  </si>
  <si>
    <t>Hőszigetelés</t>
  </si>
  <si>
    <t>Pénzügyi szerkezet</t>
  </si>
  <si>
    <t>Egyéb</t>
  </si>
  <si>
    <t>Lakó neve</t>
  </si>
  <si>
    <t>Lépcsőház</t>
  </si>
  <si>
    <t>Emelet</t>
  </si>
  <si>
    <t>Ajtó</t>
  </si>
  <si>
    <t>Hányad</t>
  </si>
  <si>
    <t>Tényleges csere</t>
  </si>
  <si>
    <t>Lakás nyílászáró ktg. összesen</t>
  </si>
  <si>
    <t>Közös helyiségek nyz. ktg.</t>
  </si>
  <si>
    <t>Homlokzat hőszigetelés</t>
  </si>
  <si>
    <t>Hőleadó csere</t>
  </si>
  <si>
    <t>Állami</t>
  </si>
  <si>
    <t>emelet</t>
  </si>
  <si>
    <t>ajtó</t>
  </si>
  <si>
    <t>Munkanemek</t>
  </si>
  <si>
    <t>méret (mm)</t>
  </si>
  <si>
    <t>Állami támogatás összege</t>
  </si>
  <si>
    <t>Fizetendő saját erő összege</t>
  </si>
  <si>
    <t>már cserélt</t>
  </si>
  <si>
    <t>nem cserél</t>
  </si>
  <si>
    <t>most cserél</t>
  </si>
  <si>
    <t>Önkormányzati / egyéb</t>
  </si>
  <si>
    <t>Radiátorokra eső munkálatok</t>
  </si>
  <si>
    <t>Nyílászáró összes / lakás</t>
  </si>
  <si>
    <t>Támogatások</t>
  </si>
  <si>
    <t>Tervezői munka megnevezése</t>
  </si>
  <si>
    <t>bejelentés</t>
  </si>
  <si>
    <t>véleményezés</t>
  </si>
  <si>
    <t>Egyéb adat</t>
  </si>
  <si>
    <t>Radiátor kötések festése</t>
  </si>
  <si>
    <t>Levegő-és iszapleválasztás</t>
  </si>
  <si>
    <t>Fűtési rendszer átmosása</t>
  </si>
  <si>
    <r>
      <t>Szellőzőrács homlokzati hőszigetelő rendszerbe építve</t>
    </r>
    <r>
      <rPr>
        <sz val="10"/>
        <rFont val="Calibri"/>
        <family val="2"/>
        <charset val="238"/>
      </rPr>
      <t>, a meglévő perforált felület megtartásával (</t>
    </r>
    <r>
      <rPr>
        <b/>
        <sz val="10"/>
        <rFont val="Calibri"/>
        <family val="2"/>
        <charset val="238"/>
      </rPr>
      <t>attika</t>
    </r>
    <r>
      <rPr>
        <sz val="10"/>
        <rFont val="Calibri"/>
        <family val="2"/>
        <charset val="238"/>
      </rPr>
      <t xml:space="preserve"> szellőzők UV-védett kültéri esővédett, rovarhálós műanyag szellőzőrács  a hozzá tartozó beépítő szettel, </t>
    </r>
    <r>
      <rPr>
        <b/>
        <sz val="10"/>
        <rFont val="Calibri"/>
        <family val="2"/>
        <charset val="238"/>
      </rPr>
      <t xml:space="preserve">az itt megadott cm </t>
    </r>
    <r>
      <rPr>
        <sz val="10"/>
        <rFont val="Calibri"/>
        <family val="2"/>
        <charset val="238"/>
      </rPr>
      <t>méretben)</t>
    </r>
  </si>
  <si>
    <t>típusú kazán</t>
  </si>
  <si>
    <t>Homlokzat hőszigetelése</t>
  </si>
  <si>
    <t>Pince-/árkád-/szerelőszinti födém hőszigetelése</t>
  </si>
  <si>
    <t>Hőleadók termosztatikus szabályozása</t>
  </si>
  <si>
    <t>Strangszabályozás</t>
  </si>
  <si>
    <t>Szellőző</t>
  </si>
  <si>
    <t>Kazán (házközponti)</t>
  </si>
  <si>
    <t>Szellőző rendszerek kialakítása, korszerűsítése</t>
  </si>
  <si>
    <t>CO2kg/év/Ft</t>
  </si>
  <si>
    <t>Bejárati portál (lépcsőház)</t>
  </si>
  <si>
    <t>Tetőfelépítményajtó (lépcsőház)</t>
  </si>
  <si>
    <t>Ablak</t>
  </si>
  <si>
    <t>Hőleadónkénti mérés</t>
  </si>
  <si>
    <t>Hőleadónkénti (termoszt.) szabályzás</t>
  </si>
  <si>
    <t>Termoszt. szabályozás</t>
  </si>
  <si>
    <r>
      <rPr>
        <sz val="10"/>
        <rFont val="Calibri"/>
        <family val="2"/>
        <charset val="238"/>
      </rPr>
      <t>típusú egyedi mérést lehetővé tevő fűtési</t>
    </r>
    <r>
      <rPr>
        <b/>
        <sz val="10"/>
        <rFont val="Calibri"/>
        <family val="2"/>
        <charset val="238"/>
      </rPr>
      <t xml:space="preserve"> </t>
    </r>
    <r>
      <rPr>
        <b/>
        <sz val="10"/>
        <rFont val="Calibri"/>
        <family val="2"/>
        <charset val="238"/>
      </rPr>
      <t>költségmegosztó / hőmennyiségmérő</t>
    </r>
    <r>
      <rPr>
        <sz val="10"/>
        <rFont val="Calibri"/>
        <family val="2"/>
        <charset val="238"/>
      </rPr>
      <t xml:space="preserve"> felszerelve</t>
    </r>
  </si>
  <si>
    <r>
      <rPr>
        <sz val="10"/>
        <rFont val="Calibri"/>
        <family val="2"/>
        <charset val="238"/>
      </rPr>
      <t xml:space="preserve">típusú </t>
    </r>
    <r>
      <rPr>
        <b/>
        <sz val="10"/>
        <rFont val="Calibri"/>
        <family val="2"/>
        <charset val="238"/>
      </rPr>
      <t>nem lakás céljára szolgáló helyiségekre eső, egyedi mérést lehetővé tevő fűtési költségmegosztó / hőmennyiségmérő felszerelve</t>
    </r>
  </si>
  <si>
    <t>Bruttó termo. egységár</t>
  </si>
  <si>
    <t>Strangszabá-lyozás</t>
  </si>
  <si>
    <t>Fűtési vezeték korszerűsí-tés</t>
  </si>
  <si>
    <t>Bruttó radiátor egységár</t>
  </si>
  <si>
    <t>Nyílászáró felújítás ktg.</t>
  </si>
  <si>
    <t>Légbevezetők</t>
  </si>
  <si>
    <r>
      <rPr>
        <b/>
        <u/>
        <sz val="10"/>
        <rFont val="Times New Roman"/>
        <family val="1"/>
        <charset val="238"/>
      </rPr>
      <t>El nem zárható</t>
    </r>
    <r>
      <rPr>
        <b/>
        <sz val="10"/>
        <rFont val="Times New Roman"/>
        <family val="1"/>
        <charset val="238"/>
      </rPr>
      <t xml:space="preserve"> (pl. konyha) / db</t>
    </r>
  </si>
  <si>
    <t>Gépészeti felújítás költsége</t>
  </si>
  <si>
    <r>
      <rPr>
        <b/>
        <u/>
        <sz val="10"/>
        <rFont val="Times New Roman"/>
        <family val="1"/>
        <charset val="238"/>
      </rPr>
      <t>Önszabályozó</t>
    </r>
    <r>
      <rPr>
        <b/>
        <sz val="10"/>
        <rFont val="Times New Roman"/>
        <family val="1"/>
        <charset val="238"/>
      </rPr>
      <t xml:space="preserve"> / db</t>
    </r>
  </si>
  <si>
    <t>Használati melegvíz (HMV) épületszintű</t>
  </si>
  <si>
    <t>Záró-, tető hőszigetelés</t>
  </si>
  <si>
    <t>Alsó-, pincefödém hőszigetelés</t>
  </si>
  <si>
    <t>Megújuló napkollektor/napelem/egyéb</t>
  </si>
  <si>
    <t>Tervezés</t>
  </si>
  <si>
    <t>Lakó/tulajdonos elérhetősége</t>
  </si>
  <si>
    <t>Lakások száma</t>
  </si>
  <si>
    <t>Tulajdoni hányad</t>
  </si>
  <si>
    <r>
      <t>Gépészeti mennyiségek (</t>
    </r>
    <r>
      <rPr>
        <b/>
        <i/>
        <sz val="12"/>
        <color indexed="10"/>
        <rFont val="Times New Roman"/>
        <family val="1"/>
        <charset val="238"/>
      </rPr>
      <t>jelölés számértékkel</t>
    </r>
    <r>
      <rPr>
        <b/>
        <i/>
        <sz val="12"/>
        <rFont val="Times New Roman"/>
        <family val="1"/>
        <charset val="238"/>
      </rPr>
      <t>)</t>
    </r>
  </si>
  <si>
    <t>Tényleges csere / lakás</t>
  </si>
  <si>
    <r>
      <t xml:space="preserve">A pályázati beruházáshoz szükséges       </t>
    </r>
    <r>
      <rPr>
        <b/>
        <sz val="12"/>
        <rFont val="Times New Roman"/>
        <family val="1"/>
        <charset val="238"/>
      </rPr>
      <t xml:space="preserve">  </t>
    </r>
    <r>
      <rPr>
        <b/>
        <u/>
        <sz val="12"/>
        <rFont val="Times New Roman"/>
        <family val="1"/>
        <charset val="238"/>
      </rPr>
      <t>saját erő!</t>
    </r>
  </si>
  <si>
    <t>Árajánlatot adó kivitelező neve:</t>
  </si>
  <si>
    <t>aláírása</t>
  </si>
  <si>
    <t>Tervezési, engedélyezési költségek (bruttó)</t>
  </si>
  <si>
    <t>Kivitelezési munkák elszámolható költsége (bruttó)</t>
  </si>
  <si>
    <t>Kivitelezési munkák költsége (bruttó)</t>
  </si>
  <si>
    <t>Teljes kivitelezési költség (bruttó)</t>
  </si>
  <si>
    <t>lépcsőház</t>
  </si>
  <si>
    <t>mennyiség</t>
  </si>
  <si>
    <t>költség</t>
  </si>
  <si>
    <t>Közös tulajdonban lévő helyiségek nyílászárók cseréje</t>
  </si>
  <si>
    <t>Megjegyzés</t>
  </si>
  <si>
    <t>Kivitelezési munkák tervezési költsége</t>
  </si>
  <si>
    <t>Kivitelezői, kéviselői kiegészítő megjegyzések</t>
  </si>
  <si>
    <t>Hőleadó egyedi mérés</t>
  </si>
  <si>
    <t>Egyedi mérés kialakítása</t>
  </si>
  <si>
    <t>Termo. szabályozás</t>
  </si>
  <si>
    <t>méret/típus</t>
  </si>
  <si>
    <t>méret</t>
  </si>
  <si>
    <t>Fűtési vezeték</t>
  </si>
  <si>
    <t xml:space="preserve">HMV rendszer </t>
  </si>
  <si>
    <t>Szellőzőrendszer</t>
  </si>
  <si>
    <t>Megújuló</t>
  </si>
  <si>
    <t>Lakás alapterülete / m2:</t>
  </si>
  <si>
    <r>
      <t xml:space="preserve">Gépészeti korszerűsítésre eső költség (lakásszintű - </t>
    </r>
    <r>
      <rPr>
        <b/>
        <i/>
        <sz val="12"/>
        <rFont val="Calibri"/>
        <family val="2"/>
        <charset val="238"/>
      </rPr>
      <t>egyedi fűtés és HMV rendszer</t>
    </r>
    <r>
      <rPr>
        <b/>
        <sz val="12"/>
        <rFont val="Calibri"/>
        <family val="2"/>
        <charset val="238"/>
      </rPr>
      <t>)</t>
    </r>
  </si>
  <si>
    <t>Lakásköltségek műszaki tartalma</t>
  </si>
  <si>
    <t>Légbeveze-tők</t>
  </si>
  <si>
    <t>Gépészeti korszerűsítésre eső költségek (épületszintű)</t>
  </si>
  <si>
    <t>Önkormányzati/egyéb támogatás összege</t>
  </si>
  <si>
    <t>Lakás - nyílászárócsere mennyiségek (jelölések a mennyiségnek megfelelő számértékkel)</t>
  </si>
  <si>
    <t>Munkalap azonosítás</t>
  </si>
  <si>
    <t>Munkanemre eső összes költség:</t>
  </si>
  <si>
    <t>em.</t>
  </si>
  <si>
    <t>lph.</t>
  </si>
  <si>
    <t>lakás</t>
  </si>
  <si>
    <t>Munkanemre eső összes bruttó költség:</t>
  </si>
  <si>
    <t>Munkanemre eső összes nettó költség:</t>
  </si>
  <si>
    <t>Lakásra eső tervezés, engedélyezés költsége</t>
  </si>
  <si>
    <t>Bruttó nyílász. / légb. egységár</t>
  </si>
  <si>
    <t>Költsége</t>
  </si>
  <si>
    <t>Jelölések:</t>
  </si>
  <si>
    <t>sárga szín:</t>
  </si>
  <si>
    <t>-</t>
  </si>
  <si>
    <r>
      <rPr>
        <b/>
        <sz val="20"/>
        <color indexed="60"/>
        <rFont val="Calibri"/>
        <family val="2"/>
        <charset val="238"/>
      </rPr>
      <t xml:space="preserve">Lakás sorszáma   </t>
    </r>
    <r>
      <rPr>
        <b/>
        <sz val="20"/>
        <color indexed="9"/>
        <rFont val="Calibri"/>
        <family val="2"/>
        <charset val="238"/>
      </rPr>
      <t xml:space="preserve">                  </t>
    </r>
    <r>
      <rPr>
        <b/>
        <sz val="12"/>
        <color indexed="9"/>
        <rFont val="Calibri"/>
        <family val="2"/>
        <charset val="238"/>
      </rPr>
      <t>az alábbi lakás sorszámot (</t>
    </r>
    <r>
      <rPr>
        <b/>
        <sz val="12"/>
        <color indexed="13"/>
        <rFont val="Calibri"/>
        <family val="2"/>
        <charset val="238"/>
      </rPr>
      <t>sárga szám</t>
    </r>
    <r>
      <rPr>
        <b/>
        <sz val="12"/>
        <color indexed="9"/>
        <rFont val="Calibri"/>
        <family val="2"/>
        <charset val="238"/>
      </rPr>
      <t>) átírva megjelenik az adott lakáshoz tartozó adatsor!</t>
    </r>
  </si>
  <si>
    <t>A munkalapok összesítő cellái jellemzően védelemmel vannak ellátva, azok törlése nem megengedett.</t>
  </si>
  <si>
    <t>egyéb színek:</t>
  </si>
  <si>
    <t>Ajánlati összesítő:</t>
  </si>
  <si>
    <t>Elszámolható ktg.:</t>
  </si>
  <si>
    <t>Nem elszám. Ktg.:</t>
  </si>
  <si>
    <t>a)</t>
  </si>
  <si>
    <t>b)</t>
  </si>
  <si>
    <t>c)</t>
  </si>
  <si>
    <t>d)</t>
  </si>
  <si>
    <t>e)</t>
  </si>
  <si>
    <t>beszabályozási terv</t>
  </si>
  <si>
    <t>Sorok beillesztése ("másolt" cellák beszúrása ajánlott, az összesítő sor felett legalább plusz egy sorral történő beillesztéssel), a nem védett cellák felülírása/módosítása megengedett.</t>
  </si>
  <si>
    <r>
      <rPr>
        <b/>
        <sz val="10"/>
        <rFont val="Calibri"/>
        <family val="2"/>
        <charset val="238"/>
      </rPr>
      <t>Bontási törmelék gyűjtés, elszállítása</t>
    </r>
    <r>
      <rPr>
        <sz val="10"/>
        <rFont val="Calibri"/>
        <family val="2"/>
        <charset val="238"/>
      </rPr>
      <t xml:space="preserve"> hatósági hulladéklerakóba, lerakójeggyel együtt, általános takarítás</t>
    </r>
  </si>
  <si>
    <r>
      <rPr>
        <b/>
        <sz val="10"/>
        <rFont val="Calibri"/>
        <family val="2"/>
        <charset val="238"/>
      </rPr>
      <t>Bontási törmelék lehordása, elszállítása</t>
    </r>
    <r>
      <rPr>
        <sz val="10"/>
        <rFont val="Calibri"/>
        <family val="2"/>
        <charset val="238"/>
      </rPr>
      <t xml:space="preserve"> hatósági hulladéklerakóba</t>
    </r>
  </si>
  <si>
    <r>
      <rPr>
        <b/>
        <sz val="10"/>
        <rFont val="Calibri"/>
        <family val="2"/>
        <charset val="238"/>
      </rPr>
      <t>Bontási törmelék lehordása, elszállítása</t>
    </r>
    <r>
      <rPr>
        <sz val="10"/>
        <rFont val="Calibri"/>
        <family val="2"/>
        <charset val="238"/>
      </rPr>
      <t xml:space="preserve"> hatósági hulladéklerakóba, általános takarítás</t>
    </r>
  </si>
  <si>
    <t>Kibontott ventilátorok és légszelepek elszállítása</t>
  </si>
  <si>
    <t>Új tetőventilátorok elektromos szerelése, a ventilátorok által felhasznált energia esetleges csökkentése az épületen elhelyezett napelemekkel</t>
  </si>
  <si>
    <r>
      <t xml:space="preserve">Homlokzati fix állvány/függőhíd telepítése, </t>
    </r>
    <r>
      <rPr>
        <b/>
        <sz val="10"/>
        <rFont val="Calibri"/>
        <family val="2"/>
        <charset val="238"/>
      </rPr>
      <t xml:space="preserve">biztosítása (anyagköltség nem számolható el!) </t>
    </r>
    <r>
      <rPr>
        <sz val="10"/>
        <rFont val="Calibri"/>
        <family val="2"/>
        <charset val="238"/>
      </rPr>
      <t>a hatályos jogszabályoknak és előírásoknak megfelelően minősített, valamint a szigetelés technológiai előírásainak megfelelő állványrendszer</t>
    </r>
  </si>
  <si>
    <r>
      <t xml:space="preserve">Homlokzatszínezési </t>
    </r>
    <r>
      <rPr>
        <sz val="10"/>
        <rFont val="Calibri"/>
        <family val="2"/>
        <charset val="238"/>
      </rPr>
      <t>munkálatok hőszigetelt homlokzati felületek alapozása, színvakolat felhordása a homlokzati színterv szerinti</t>
    </r>
  </si>
  <si>
    <r>
      <t>Egyvízorros ablakpárkány  kialakítása, az itt megadott cm  kiterített szélességig</t>
    </r>
    <r>
      <rPr>
        <sz val="10"/>
        <rFont val="Calibri"/>
        <family val="2"/>
        <charset val="238"/>
      </rPr>
      <t xml:space="preserve">, legalább </t>
    </r>
    <r>
      <rPr>
        <b/>
        <sz val="10"/>
        <rFont val="Calibri"/>
        <family val="2"/>
        <charset val="238"/>
      </rPr>
      <t>2cm-es vízorrokkal</t>
    </r>
    <r>
      <rPr>
        <sz val="10"/>
        <rFont val="Calibri"/>
        <family val="2"/>
        <charset val="238"/>
      </rPr>
      <t>, 3%-os kifelé lejtéssel, végzárókkal (</t>
    </r>
    <r>
      <rPr>
        <b/>
        <sz val="10"/>
        <rFont val="Calibri"/>
        <family val="2"/>
        <charset val="238"/>
      </rPr>
      <t>a már cserélt nyílászárókra is</t>
    </r>
    <r>
      <rPr>
        <sz val="10"/>
        <rFont val="Calibri"/>
        <family val="2"/>
        <charset val="238"/>
      </rPr>
      <t>)</t>
    </r>
  </si>
  <si>
    <r>
      <rPr>
        <b/>
        <sz val="10"/>
        <rFont val="Calibri"/>
        <family val="2"/>
        <charset val="238"/>
      </rPr>
      <t>Vízcseppentő lemezprofil készítése és elhelyezése</t>
    </r>
    <r>
      <rPr>
        <sz val="10"/>
        <rFont val="Calibri"/>
        <family val="2"/>
        <charset val="238"/>
      </rPr>
      <t xml:space="preserve"> nyitott loggiáknál és erkélyeknél, rögzítése vízzáró tömítéssel együtt, 0,6 mm vtg.  horganyzott acél síklemezből,  50 cm kiterített szélességgel, hozzá rögzítő fércszegély 0,8 mm vtg. horganyzott acéllemezből 33 cm kiterített szélességgel </t>
    </r>
    <r>
      <rPr>
        <b/>
        <sz val="10"/>
        <rFont val="Calibri"/>
        <family val="2"/>
        <charset val="238"/>
      </rPr>
      <t>(bádogozás)</t>
    </r>
  </si>
  <si>
    <r>
      <t>Attikafedés kiszélesítése homlokzati hőszigetelés miatt</t>
    </r>
    <r>
      <rPr>
        <sz val="10"/>
        <rFont val="Calibri"/>
        <family val="2"/>
        <charset val="238"/>
      </rPr>
      <t>, a meglévő (már felújított) tetőszigeteléssel rendszerben összedolgozva, rögzítve az attikafal tetejére,  palazúzalékos poliészterfátyol betétes 4 mm vtg. bitumenes lemezzel  összedolgozva a meglévő tetőszigeteléssel, leszorító szegélylemez a külső oldalon 15 cm kiterített szélességgel 0,5 mm vtg.  horganyzott acél síklemezből</t>
    </r>
  </si>
  <si>
    <t>Homlokzati égéstermék kivezetések készítése (parapetkonvektor, cirkó)</t>
  </si>
  <si>
    <r>
      <t xml:space="preserve">Nem lakás céljára szolgáló és fűtetlen helyiségek felületére eső </t>
    </r>
    <r>
      <rPr>
        <b/>
        <u/>
        <sz val="10"/>
        <rFont val="Calibri"/>
        <family val="2"/>
        <charset val="238"/>
      </rPr>
      <t>homlokzatszínezési</t>
    </r>
    <r>
      <rPr>
        <b/>
        <sz val="10"/>
        <rFont val="Calibri"/>
        <family val="2"/>
        <charset val="238"/>
      </rPr>
      <t xml:space="preserve"> </t>
    </r>
    <r>
      <rPr>
        <sz val="10"/>
        <rFont val="Calibri"/>
        <family val="2"/>
        <charset val="238"/>
      </rPr>
      <t>munkálatok, hőszigetelt homlokzati felületek alapozása, színvakolat felhordása, homlokzati színterv szerint</t>
    </r>
  </si>
  <si>
    <r>
      <t xml:space="preserve">Nem lakás céljára szolgáló és fűtetlen helyiségek felületére eső </t>
    </r>
    <r>
      <rPr>
        <b/>
        <u/>
        <sz val="10"/>
        <rFont val="Calibri"/>
        <family val="2"/>
        <charset val="238"/>
      </rPr>
      <t>egyvízorros ablakpárkány kialakítása</t>
    </r>
    <r>
      <rPr>
        <b/>
        <sz val="10"/>
        <rFont val="Calibri"/>
        <family val="2"/>
        <charset val="238"/>
      </rPr>
      <t>, az itt megadott cm  kiterített szélességig</t>
    </r>
    <r>
      <rPr>
        <sz val="10"/>
        <rFont val="Calibri"/>
        <family val="2"/>
        <charset val="238"/>
      </rPr>
      <t xml:space="preserve">, legalább </t>
    </r>
    <r>
      <rPr>
        <b/>
        <sz val="10"/>
        <rFont val="Calibri"/>
        <family val="2"/>
        <charset val="238"/>
      </rPr>
      <t>2cm-es vízorrokkal</t>
    </r>
    <r>
      <rPr>
        <sz val="10"/>
        <rFont val="Calibri"/>
        <family val="2"/>
        <charset val="238"/>
      </rPr>
      <t>, 3%-os kifelé lejtéssel, végzárókkal (</t>
    </r>
    <r>
      <rPr>
        <b/>
        <sz val="10"/>
        <rFont val="Calibri"/>
        <family val="2"/>
        <charset val="238"/>
      </rPr>
      <t>a már cserélt nyílászárókra is</t>
    </r>
    <r>
      <rPr>
        <sz val="10"/>
        <rFont val="Calibri"/>
        <family val="2"/>
        <charset val="238"/>
      </rPr>
      <t>)</t>
    </r>
  </si>
  <si>
    <r>
      <rPr>
        <b/>
        <sz val="10"/>
        <rFont val="Calibri"/>
        <family val="2"/>
        <charset val="238"/>
      </rPr>
      <t>Organizációs munkák</t>
    </r>
    <r>
      <rPr>
        <sz val="10"/>
        <rFont val="Calibri"/>
        <family val="2"/>
        <charset val="238"/>
      </rPr>
      <t>: közterület foglalási engedély beszerzése, lépcsőházi bejáratok fölött biztonsági védőtető készítése, felvonulási terület lehatárolás, munka végeztével bontása. Ideiglenes áram és vízvétel kialakítása, megtérítése. Mobil iroda, WC és szaniter konténer biztosítása. Anyagmozgató csörlők, felvonók telepítése, karbantartása. Építési  terület és környezet helyreállítása,  takarítása (járdák, növényzet, felvonulási terület, stb), munkaterület őrzése</t>
    </r>
  </si>
  <si>
    <r>
      <rPr>
        <b/>
        <sz val="10"/>
        <rFont val="Calibri"/>
        <family val="2"/>
        <charset val="238"/>
      </rPr>
      <t>Építési törmelék és hulladék</t>
    </r>
    <r>
      <rPr>
        <sz val="10"/>
        <rFont val="Calibri"/>
        <family val="2"/>
        <charset val="238"/>
      </rPr>
      <t>, valamint csomagolóanyagok, stb. folyamatos gyűjtése, elszállítása hatóságilag engedélyezett  hulladéklerakóba, lerakójeggyel együtt</t>
    </r>
  </si>
  <si>
    <t>Homlokzati állvány, függőhíd 6. ponton felüli költségei</t>
  </si>
  <si>
    <t>Erkélyek, loggiák  vb. felületének javítása, festése, fémszerkezetek mázolása, a szükséges felületelőkészítő munkákkal</t>
  </si>
  <si>
    <r>
      <t xml:space="preserve">típusú és lapvastagságú </t>
    </r>
    <r>
      <rPr>
        <b/>
        <u/>
        <sz val="10"/>
        <rFont val="Calibri"/>
        <family val="2"/>
        <charset val="238"/>
      </rPr>
      <t>szálasanyag homlokzati hőszigetelés</t>
    </r>
    <r>
      <rPr>
        <sz val="10"/>
        <rFont val="Calibri"/>
        <family val="2"/>
        <charset val="238"/>
      </rPr>
      <t xml:space="preserve"> készítése és lezárása </t>
    </r>
    <r>
      <rPr>
        <b/>
        <sz val="10"/>
        <rFont val="Calibri"/>
        <family val="2"/>
        <charset val="238"/>
      </rPr>
      <t>(ablakok, erkélyek között, felett, tűzgátló felületeken)</t>
    </r>
    <r>
      <rPr>
        <sz val="10"/>
        <rFont val="Calibri"/>
        <family val="2"/>
        <charset val="238"/>
      </rPr>
      <t xml:space="preserve"> előkészített felületre a minősített hőszigetelő rendszer teljes rendszertartozékainak felhasználásával, a kivitelezéshez szükséges rendszerelemekkel, a minősített gyártói rendszerleírás alapján  és a hatályos jogszabályok (pl. OTSZ) szerinti előírásoknak megfelelően. </t>
    </r>
    <r>
      <rPr>
        <b/>
        <sz val="10"/>
        <rFont val="Calibri"/>
        <family val="2"/>
        <charset val="238"/>
      </rPr>
      <t>Épületcsatlakozásnál dilatáció képzés</t>
    </r>
  </si>
  <si>
    <r>
      <rPr>
        <sz val="10"/>
        <rFont val="Calibri"/>
        <family val="2"/>
        <charset val="238"/>
      </rPr>
      <t xml:space="preserve">típusú és lapvastagságú </t>
    </r>
    <r>
      <rPr>
        <b/>
        <u/>
        <sz val="10"/>
        <rFont val="Calibri"/>
        <family val="2"/>
        <charset val="238"/>
      </rPr>
      <t>lábazati</t>
    </r>
    <r>
      <rPr>
        <b/>
        <sz val="10"/>
        <rFont val="Calibri"/>
        <family val="2"/>
        <charset val="238"/>
      </rPr>
      <t xml:space="preserve"> hőszigetelő rendszer készítése, az itt megadott cm szélességig </t>
    </r>
    <r>
      <rPr>
        <sz val="10"/>
        <rFont val="Calibri"/>
        <family val="2"/>
        <charset val="238"/>
      </rPr>
      <t>előkészített felületre a minősített hőszigetelő rendszer teljes rendszertartozékainak felhasználásával, a kivitelezéshez szükséges rendszerelemekkel, a minősített gyártói rendszerleírás alapján és a hatályos jogszabályok (pl. OTSZ) szerinti előírásoknak megfelelően</t>
    </r>
    <r>
      <rPr>
        <b/>
        <sz val="10"/>
        <rFont val="Calibri"/>
        <family val="2"/>
        <charset val="238"/>
      </rPr>
      <t xml:space="preserve"> (fűtetlen helyiséggel érintkező felületen csak hőhíd elkerülésére)</t>
    </r>
  </si>
  <si>
    <r>
      <t xml:space="preserve">típusú és lapvastagságú </t>
    </r>
    <r>
      <rPr>
        <b/>
        <sz val="10"/>
        <rFont val="Calibri"/>
        <family val="2"/>
        <charset val="238"/>
      </rPr>
      <t xml:space="preserve">kasírozott </t>
    </r>
    <r>
      <rPr>
        <b/>
        <u/>
        <sz val="10"/>
        <rFont val="Calibri"/>
        <family val="2"/>
        <charset val="238"/>
      </rPr>
      <t>ásványgyapot</t>
    </r>
    <r>
      <rPr>
        <b/>
        <sz val="10"/>
        <rFont val="Calibri"/>
        <family val="2"/>
        <charset val="238"/>
      </rPr>
      <t xml:space="preserve"> minősített hőszigetelő rendszerrel </t>
    </r>
    <r>
      <rPr>
        <sz val="10"/>
        <rFont val="Calibri"/>
        <family val="2"/>
        <charset val="238"/>
      </rPr>
      <t>pince-/árkád-/ szerelőszinti födém hőszigetelése, előkészített felületre rögzítése ragasztva és dübelezve, hatályos jogszabályok (pl. OTSZ) szerinti előírásoknak megfelelően</t>
    </r>
  </si>
  <si>
    <r>
      <rPr>
        <sz val="10"/>
        <rFont val="Calibri"/>
        <family val="2"/>
        <charset val="238"/>
      </rPr>
      <t>típusú és lapvastagságú</t>
    </r>
    <r>
      <rPr>
        <b/>
        <sz val="10"/>
        <rFont val="Calibri"/>
        <family val="2"/>
        <charset val="238"/>
      </rPr>
      <t xml:space="preserve"> hőszigetelő lemez </t>
    </r>
    <r>
      <rPr>
        <sz val="10"/>
        <rFont val="Calibri"/>
        <family val="2"/>
        <charset val="238"/>
      </rPr>
      <t xml:space="preserve">beépítése mechanikus rögzítéssel, a szakmai előírásoknak megfelelő darabszámú dübelezéssel, az </t>
    </r>
    <r>
      <rPr>
        <b/>
        <u/>
        <sz val="10"/>
        <rFont val="Calibri"/>
        <family val="2"/>
        <charset val="238"/>
      </rPr>
      <t>attika függőleges</t>
    </r>
    <r>
      <rPr>
        <b/>
        <sz val="10"/>
        <rFont val="Calibri"/>
        <family val="2"/>
        <charset val="238"/>
      </rPr>
      <t xml:space="preserve"> </t>
    </r>
    <r>
      <rPr>
        <sz val="10"/>
        <rFont val="Calibri"/>
        <family val="2"/>
        <charset val="238"/>
      </rPr>
      <t>felületére  a hatályos jogszabályok (pl. OTSZ) szerinti előírásoknak megfelelően</t>
    </r>
  </si>
  <si>
    <r>
      <rPr>
        <b/>
        <u/>
        <sz val="10"/>
        <rFont val="Calibri"/>
        <family val="2"/>
        <charset val="238"/>
      </rPr>
      <t>dilatáció</t>
    </r>
    <r>
      <rPr>
        <u/>
        <sz val="10"/>
        <rFont val="Calibri"/>
        <family val="2"/>
        <charset val="238"/>
      </rPr>
      <t xml:space="preserve"> </t>
    </r>
    <r>
      <rPr>
        <b/>
        <u/>
        <sz val="10"/>
        <rFont val="Calibri"/>
        <family val="2"/>
        <charset val="238"/>
      </rPr>
      <t>képzése</t>
    </r>
    <r>
      <rPr>
        <sz val="10"/>
        <rFont val="Calibri"/>
        <family val="2"/>
        <charset val="238"/>
      </rPr>
      <t xml:space="preserve"> felület folytonosított dilatációs elem beépítésével, dilatációs szalaggal, mellette </t>
    </r>
    <r>
      <rPr>
        <b/>
        <sz val="10"/>
        <rFont val="Calibri"/>
        <family val="2"/>
        <charset val="238"/>
      </rPr>
      <t xml:space="preserve">az itt megadott cm széles sávban </t>
    </r>
    <r>
      <rPr>
        <b/>
        <u/>
        <sz val="10"/>
        <rFont val="Calibri"/>
        <family val="2"/>
        <charset val="238"/>
      </rPr>
      <t>szálasanyag</t>
    </r>
    <r>
      <rPr>
        <b/>
        <sz val="10"/>
        <rFont val="Calibri"/>
        <family val="2"/>
        <charset val="238"/>
      </rPr>
      <t xml:space="preserve"> hőszigeteléssel,</t>
    </r>
    <r>
      <rPr>
        <sz val="10"/>
        <rFont val="Calibri"/>
        <family val="2"/>
        <charset val="238"/>
      </rPr>
      <t xml:space="preserve"> a hatályos jogszabályok (pl. OTSZ) szerinti előírásoknak megfelelően</t>
    </r>
  </si>
  <si>
    <r>
      <t xml:space="preserve">típusú és lapvastagságú </t>
    </r>
    <r>
      <rPr>
        <b/>
        <sz val="10"/>
        <rFont val="Calibri"/>
        <family val="2"/>
        <charset val="238"/>
      </rPr>
      <t xml:space="preserve">lépésálló minősített hőszigetelő lemez </t>
    </r>
    <r>
      <rPr>
        <sz val="10"/>
        <rFont val="Calibri"/>
        <family val="2"/>
        <charset val="238"/>
      </rPr>
      <t xml:space="preserve">beépítése mechanikus rögzítéssel, a szakmai előírásoknak megfelelő darabszámú dübelezéssel, az </t>
    </r>
    <r>
      <rPr>
        <b/>
        <u/>
        <sz val="10"/>
        <rFont val="Calibri"/>
        <family val="2"/>
        <charset val="238"/>
      </rPr>
      <t>attika felső vízszintes</t>
    </r>
    <r>
      <rPr>
        <sz val="10"/>
        <rFont val="Calibri"/>
        <family val="2"/>
        <charset val="238"/>
      </rPr>
      <t xml:space="preserve"> felületére, fogadószerkezettel, a hatályos jogszabályok (pl. OTSZ) szerinti előírásoknak megfelelően</t>
    </r>
  </si>
  <si>
    <t>Hőszigetelést akadályozó  elektromos szerelvények, kábelek, vezetékek  ideiglenes visszabontása, a hőszigetelés elkészülte után a bontott szerelvények, kábelek visszaszerelése, a szükséges anyagpótlással együtt</t>
  </si>
  <si>
    <r>
      <t>típusú és lapvastagságú</t>
    </r>
    <r>
      <rPr>
        <b/>
        <sz val="10"/>
        <rFont val="Calibri"/>
        <family val="2"/>
        <charset val="238"/>
      </rPr>
      <t xml:space="preserve"> nem lakás céljára szolgáló és fűtetlen helyiségek felületére eső kasírozott </t>
    </r>
    <r>
      <rPr>
        <b/>
        <u/>
        <sz val="10"/>
        <rFont val="Calibri"/>
        <family val="2"/>
        <charset val="238"/>
      </rPr>
      <t>ásványgyapot</t>
    </r>
    <r>
      <rPr>
        <b/>
        <sz val="10"/>
        <rFont val="Calibri"/>
        <family val="2"/>
        <charset val="238"/>
      </rPr>
      <t xml:space="preserve"> minősített rendszerrel </t>
    </r>
    <r>
      <rPr>
        <sz val="10"/>
        <rFont val="Calibri"/>
        <family val="2"/>
        <charset val="238"/>
      </rPr>
      <t>pince-/árkád-/ szerelőszinti födém hőszigetelése, előkészített felületre rögzítése ragasztva és dübelezve, hatályos jogszabályok (pl. OTSZ) szerinti előírásoknak megfelelően</t>
    </r>
  </si>
  <si>
    <r>
      <t xml:space="preserve">csapadékvíz elleni szigetelés készítése, </t>
    </r>
    <r>
      <rPr>
        <sz val="10"/>
        <rFont val="Calibri"/>
        <family val="2"/>
        <charset val="238"/>
      </rPr>
      <t xml:space="preserve">itt megadott típusú </t>
    </r>
    <r>
      <rPr>
        <b/>
        <sz val="10"/>
        <rFont val="Calibri"/>
        <family val="2"/>
        <charset val="238"/>
      </rPr>
      <t>modifikált bitumenes lemez/PVC/EPDM vízszigetelő lemezzel,</t>
    </r>
    <r>
      <rPr>
        <sz val="10"/>
        <rFont val="Calibri"/>
        <family val="2"/>
        <charset val="238"/>
      </rPr>
      <t xml:space="preserve"> alkalmazástechnikai előírások szerint egy, vagy két rétegben, a tető teljes felületén, függőleges felhajtásokkal együtt</t>
    </r>
  </si>
  <si>
    <r>
      <rPr>
        <b/>
        <u/>
        <sz val="10"/>
        <rFont val="Calibri"/>
        <family val="2"/>
        <charset val="238"/>
      </rPr>
      <t>Tűzgát képzése tűzszakaszhatárokon</t>
    </r>
    <r>
      <rPr>
        <sz val="10"/>
        <rFont val="Calibri"/>
        <family val="2"/>
        <charset val="238"/>
      </rPr>
      <t>, OTSZ szerinti előírásoknak megfelelően</t>
    </r>
  </si>
  <si>
    <r>
      <t>Tetőösszefolyók beépítése</t>
    </r>
    <r>
      <rPr>
        <sz val="10"/>
        <rFont val="Calibri"/>
        <family val="2"/>
        <charset val="238"/>
      </rPr>
      <t xml:space="preserve"> flexibilis lombkosárral, gallérozása bitumenes szigetelő rendszerrel, szükséges tömítésekkel</t>
    </r>
  </si>
  <si>
    <r>
      <t xml:space="preserve">nem lakás céljára szolgáló és fűtetlen helyiségek felületére eső </t>
    </r>
    <r>
      <rPr>
        <b/>
        <u/>
        <sz val="10"/>
        <rFont val="Calibri"/>
        <family val="2"/>
        <charset val="238"/>
      </rPr>
      <t>c</t>
    </r>
    <r>
      <rPr>
        <b/>
        <u/>
        <sz val="10"/>
        <rFont val="Calibri"/>
        <family val="2"/>
        <charset val="238"/>
      </rPr>
      <t>sapadékvíz elleni szigetelés</t>
    </r>
    <r>
      <rPr>
        <b/>
        <sz val="10"/>
        <rFont val="Calibri"/>
        <family val="2"/>
        <charset val="238"/>
      </rPr>
      <t xml:space="preserve"> készítése</t>
    </r>
    <r>
      <rPr>
        <sz val="10"/>
        <rFont val="Calibri"/>
        <family val="2"/>
        <charset val="238"/>
      </rPr>
      <t>, itt megadott típusú modifikált bitumenes lemez/PVC/EPDM vízszigetelő lemezzel, alkalmazástechnikai előírások szerint egy, vagy két rétegben, a tető teljes felületén, függőleges felhajtásokkal együtt</t>
    </r>
  </si>
  <si>
    <r>
      <rPr>
        <b/>
        <u/>
        <sz val="10"/>
        <rFont val="Calibri"/>
        <family val="2"/>
        <charset val="238"/>
      </rPr>
      <t>Termék leírása</t>
    </r>
    <r>
      <rPr>
        <sz val="10"/>
        <rFont val="Calibri"/>
        <family val="2"/>
        <charset val="238"/>
      </rPr>
      <t xml:space="preserve">: </t>
    </r>
  </si>
  <si>
    <r>
      <rPr>
        <b/>
        <sz val="10"/>
        <rFont val="Calibri"/>
        <family val="2"/>
        <charset val="238"/>
      </rPr>
      <t>Légbevezető</t>
    </r>
    <r>
      <rPr>
        <sz val="10"/>
        <rFont val="Calibri"/>
        <family val="2"/>
        <charset val="238"/>
      </rPr>
      <t xml:space="preserve"> elem beépítése - </t>
    </r>
    <r>
      <rPr>
        <b/>
        <u/>
        <sz val="10"/>
        <rFont val="Calibri"/>
        <family val="2"/>
        <charset val="238"/>
      </rPr>
      <t>el nem zárható</t>
    </r>
    <r>
      <rPr>
        <sz val="10"/>
        <rFont val="Calibri"/>
        <family val="2"/>
        <charset val="238"/>
      </rPr>
      <t>, a helyiségekben nyílt égésterű gázkészülékek esetén</t>
    </r>
  </si>
  <si>
    <r>
      <rPr>
        <b/>
        <sz val="10"/>
        <rFont val="Calibri"/>
        <family val="2"/>
        <charset val="238"/>
      </rPr>
      <t>Légbevezető</t>
    </r>
    <r>
      <rPr>
        <sz val="10"/>
        <rFont val="Calibri"/>
        <family val="2"/>
        <charset val="238"/>
      </rPr>
      <t xml:space="preserve"> elem beépítése - </t>
    </r>
    <r>
      <rPr>
        <b/>
        <u/>
        <sz val="10"/>
        <rFont val="Calibri"/>
        <family val="2"/>
        <charset val="238"/>
      </rPr>
      <t>önszabályozós</t>
    </r>
  </si>
  <si>
    <r>
      <t xml:space="preserve">Lépcsőházi nyílászárók </t>
    </r>
    <r>
      <rPr>
        <b/>
        <sz val="10"/>
        <rFont val="Calibri"/>
        <family val="2"/>
        <charset val="238"/>
      </rPr>
      <t xml:space="preserve">hő- és füstelvezetés </t>
    </r>
    <r>
      <rPr>
        <sz val="10"/>
        <rFont val="Calibri"/>
        <family val="2"/>
        <charset val="238"/>
      </rPr>
      <t>szempontjából, a hatályos jogszabályok szerinti korszerűsítése, tűzvédelmi szakvéleményben leírtak szerint</t>
    </r>
  </si>
  <si>
    <t>Fűtési rendszer beszabályozása a jóváhagyott beszabályozási terv alapján</t>
  </si>
  <si>
    <t>Radiátorok le-és felszerelése, kötéseinek átalakítása</t>
  </si>
  <si>
    <r>
      <t>típusú és méretű</t>
    </r>
    <r>
      <rPr>
        <b/>
        <sz val="10"/>
        <rFont val="Calibri"/>
        <family val="2"/>
        <charset val="238"/>
      </rPr>
      <t xml:space="preserve"> lakásnyílászárók</t>
    </r>
    <r>
      <rPr>
        <sz val="10"/>
        <rFont val="Calibri"/>
        <family val="2"/>
        <charset val="238"/>
      </rPr>
      <t xml:space="preserve"> cseréje kemény PVC profilból, az itt megadott Uw hőátbocsátási értékkel / és helyiségben, bontási és beépítési költséggel, takróléccel, belső könyöklővel, végzáróval</t>
    </r>
  </si>
  <si>
    <r>
      <t xml:space="preserve">típusú és méretű </t>
    </r>
    <r>
      <rPr>
        <b/>
        <sz val="10"/>
        <rFont val="Calibri"/>
        <family val="2"/>
        <charset val="238"/>
      </rPr>
      <t>lakásnyílászárók</t>
    </r>
    <r>
      <rPr>
        <sz val="10"/>
        <rFont val="Calibri"/>
        <family val="2"/>
        <charset val="238"/>
      </rPr>
      <t xml:space="preserve"> cseréje kemény PVC profilból, az itt megadott Uw hőátbocsátási értékkel / és helyiségben, bontási és beépítési költséggel, takróléccel, belső könyöklővel, végzáróval</t>
    </r>
  </si>
  <si>
    <r>
      <t xml:space="preserve">típusú és méretű </t>
    </r>
    <r>
      <rPr>
        <b/>
        <sz val="10"/>
        <rFont val="Calibri"/>
        <family val="2"/>
        <charset val="238"/>
      </rPr>
      <t>strangszabályozószelep</t>
    </r>
    <r>
      <rPr>
        <sz val="10"/>
        <rFont val="Calibri"/>
        <family val="2"/>
        <charset val="238"/>
      </rPr>
      <t>, mindkét végén belső menettel felszerelve, golyóscsappal, ürítő csappal</t>
    </r>
  </si>
  <si>
    <r>
      <t>típusú és méretű</t>
    </r>
    <r>
      <rPr>
        <b/>
        <sz val="10"/>
        <rFont val="Calibri"/>
        <family val="2"/>
        <charset val="238"/>
      </rPr>
      <t xml:space="preserve"> strangszabályozószelep</t>
    </r>
    <r>
      <rPr>
        <sz val="10"/>
        <rFont val="Calibri"/>
        <family val="2"/>
        <charset val="238"/>
      </rPr>
      <t>, mindkét végén belső menettel felszerelve, golyóscsappal, ürítő csappal</t>
    </r>
  </si>
  <si>
    <r>
      <rPr>
        <sz val="10"/>
        <rFont val="Calibri"/>
        <family val="2"/>
        <charset val="238"/>
      </rPr>
      <t>típusú és méretű</t>
    </r>
    <r>
      <rPr>
        <b/>
        <sz val="10"/>
        <rFont val="Calibri"/>
        <family val="2"/>
        <charset val="238"/>
      </rPr>
      <t xml:space="preserve"> nem lakás céljára szolgáló helyiségekre eső strangszabályozószelep</t>
    </r>
    <r>
      <rPr>
        <sz val="10"/>
        <rFont val="Calibri"/>
        <family val="2"/>
        <charset val="238"/>
      </rPr>
      <t>, mindkét végén belső menettel felszerelve, golyóscsappal, ürítő csappal</t>
    </r>
  </si>
  <si>
    <r>
      <t xml:space="preserve">típusú és méretű </t>
    </r>
    <r>
      <rPr>
        <b/>
        <sz val="10"/>
        <rFont val="Calibri"/>
        <family val="2"/>
        <charset val="238"/>
      </rPr>
      <t>acéllemez, vagy aluminium radiátor felhelyezése</t>
    </r>
    <r>
      <rPr>
        <sz val="10"/>
        <rFont val="Calibri"/>
        <family val="2"/>
        <charset val="238"/>
      </rPr>
      <t xml:space="preserve"> tartókkal, bekötéssel (meglévő szerkezet elbontásával)</t>
    </r>
  </si>
  <si>
    <t>Bontási törmelék lehordása, elszállítása hatósági hulladéklerakóba</t>
  </si>
  <si>
    <r>
      <rPr>
        <b/>
        <sz val="10"/>
        <color indexed="10"/>
        <rFont val="Calibri"/>
        <family val="2"/>
        <charset val="238"/>
      </rPr>
      <t>Fűtési rendszer beszabályozása</t>
    </r>
    <r>
      <rPr>
        <sz val="10"/>
        <color indexed="10"/>
        <rFont val="Calibri"/>
        <family val="2"/>
        <charset val="238"/>
      </rPr>
      <t xml:space="preserve"> radiátoronként, ellenőrző próbák</t>
    </r>
  </si>
  <si>
    <t>Légcsatorna mellékágak behúzása, amennyiben hiányosságok tapasztalhatóak</t>
  </si>
  <si>
    <r>
      <t xml:space="preserve">A rendszer hatékony működéséhez szükséges légutánpótlás biztosítása a lakásokba, automatikusan a belső igények szerint működő </t>
    </r>
    <r>
      <rPr>
        <b/>
        <sz val="10"/>
        <rFont val="Calibri"/>
        <family val="2"/>
        <charset val="238"/>
      </rPr>
      <t>légbevezető elemek</t>
    </r>
    <r>
      <rPr>
        <sz val="10"/>
        <rFont val="Calibri"/>
        <family val="2"/>
        <charset val="238"/>
      </rPr>
      <t xml:space="preserve"> beépítésével</t>
    </r>
  </si>
  <si>
    <r>
      <rPr>
        <b/>
        <sz val="10"/>
        <rFont val="Calibri"/>
        <family val="2"/>
        <charset val="238"/>
      </rPr>
      <t>Légcsatorna tisztítás</t>
    </r>
    <r>
      <rPr>
        <sz val="10"/>
        <rFont val="Calibri"/>
        <family val="2"/>
        <charset val="238"/>
      </rPr>
      <t xml:space="preserve"> gerincvezetékekben és oldalágakban (az akadályozó szerkezeti elemek levágásával)</t>
    </r>
  </si>
  <si>
    <t>f)</t>
  </si>
  <si>
    <t>g)</t>
  </si>
  <si>
    <t>h)</t>
  </si>
  <si>
    <t>6.</t>
  </si>
  <si>
    <t>Munkalap</t>
  </si>
  <si>
    <t>7.</t>
  </si>
  <si>
    <t>Megújuló energiaforrással ellátott lakások száma:</t>
  </si>
  <si>
    <t>Átkötőszakaszok, kétcsöves fűtési rendszer kialakításához kapcsolódó munkák költségeinek bemutatására szolgáló felület</t>
  </si>
  <si>
    <t>10.</t>
  </si>
  <si>
    <t>11.</t>
  </si>
  <si>
    <t>16.</t>
  </si>
  <si>
    <t>Tervezésre fordított idő/óra</t>
  </si>
  <si>
    <t>Tervezői jogosultság száma</t>
  </si>
  <si>
    <t>Tervet készítette</t>
  </si>
  <si>
    <t>pályázó</t>
  </si>
  <si>
    <t>Felelős tervező neve</t>
  </si>
  <si>
    <r>
      <t xml:space="preserve">Megbízó                                                           </t>
    </r>
    <r>
      <rPr>
        <b/>
        <sz val="9"/>
        <color indexed="10"/>
        <rFont val="Calibri"/>
        <family val="2"/>
        <charset val="238"/>
      </rPr>
      <t>(a megfelelő választ X-el jelölje)</t>
    </r>
  </si>
  <si>
    <t>kazán(csere) esetén</t>
  </si>
  <si>
    <t>kivitelező</t>
  </si>
  <si>
    <t>Kiegészítés</t>
  </si>
  <si>
    <t>Önkormányzati/egyéb támogatás (számított, megítélt) összege:</t>
  </si>
  <si>
    <t>17.</t>
  </si>
  <si>
    <t>18.</t>
  </si>
  <si>
    <t>19.</t>
  </si>
  <si>
    <t>A 18. munkalapon a tulajdonosok adatainak felvitele A-G oszlopig.</t>
  </si>
  <si>
    <t>1.</t>
  </si>
  <si>
    <t>2.</t>
  </si>
  <si>
    <t>3.</t>
  </si>
  <si>
    <t>4.</t>
  </si>
  <si>
    <t>5.</t>
  </si>
  <si>
    <t>A jelen árajánlati program azzal a céllal készült, hogy a kivitelezői árajánlatok egységes, a pályázatnak megfelelő részletezettségű és egyszerűen feldolgozható szerkezetben jelenjenek meg a pályázatkezelő számára, aki a benyújtott költségvetésben megadott árakat költséghatékonysági szempontból felülvizsgálja és értékeli.</t>
  </si>
  <si>
    <t>A munkalapok törlése nem megengedett, a pályázat elutasítását vonja maga után!</t>
  </si>
  <si>
    <t xml:space="preserve">Az 1-15. munkalapok nem támogatható munkáinál kötelező a nem lakás céljára szolgáló és fűtetlen helyiségekre eső költséget bemutatni. </t>
  </si>
  <si>
    <t>A pályázatban meghatározott összes kivitelezéshez kapcsolódó költség (anyag-, munka- és tervezési díj).</t>
  </si>
  <si>
    <t>teljes kivitelezés fajlagos</t>
  </si>
  <si>
    <t>támogatható fajlagos</t>
  </si>
  <si>
    <t>Amennyiben minden adat hibamentesen megadásra került az 1-18. munkalapokon, úgy a 19. munkalap lakónkénti költségbontása megtekinthető, szükség szerint nyomtatható.</t>
  </si>
  <si>
    <t>A 18. munkalapon a releváns sárga cellák adatokkal történő feltöltése után a munkaelemek beköltségelhetők 1-15. munkalapokon (kivitelezői feladat), a piacon általánosan elfogadott költségek és munkadíjak megadásával.</t>
  </si>
  <si>
    <t>Ajánlati összesítő 1. sorába a beruházás címét, az 5. sorba a lakásszámot, valamint az ajánlatot adó kivitelező nevét szükséges beírni.</t>
  </si>
  <si>
    <t>Anyag összesen nettó</t>
  </si>
  <si>
    <t>Díj összesen nettó</t>
  </si>
  <si>
    <t>egységár</t>
  </si>
  <si>
    <t>Problémák jelzése:</t>
  </si>
  <si>
    <t>Tervezési költség (kivitelezőin felül)</t>
  </si>
  <si>
    <t>Elszámolható költsége</t>
  </si>
  <si>
    <t>ZFR-TH/15</t>
  </si>
  <si>
    <t>4. sz. melléklet</t>
  </si>
  <si>
    <t>KIVITELEZŐI ÁRAJÁNLAT MINTA</t>
  </si>
  <si>
    <t>Kitöltési, kezelési útmutató</t>
  </si>
  <si>
    <t>Javasolt kitöltési folyamat a 3) pontban kerül részletezésre.</t>
  </si>
  <si>
    <t>2) Munkalapokhoz kapcsolódó kiegészítő információk:</t>
  </si>
  <si>
    <t>3) Használati útmutató lépésekben:</t>
  </si>
  <si>
    <t>1) Általános információk</t>
  </si>
  <si>
    <t>Nem elszámolható költségek (bruttó)</t>
  </si>
  <si>
    <t>Elszámolható költségek (bruttó)</t>
  </si>
  <si>
    <t xml:space="preserve">Nem támogatható (nem elszámolható) költségek </t>
  </si>
  <si>
    <t xml:space="preserve">Támogatható (elszámolható) költségek </t>
  </si>
  <si>
    <t>Elszámolható költségek:</t>
  </si>
  <si>
    <t>Nem elszámolható költségek:</t>
  </si>
  <si>
    <r>
      <t xml:space="preserve">Tölthető üres cellák. A cella jobb felső sarkában indexált (piros </t>
    </r>
    <r>
      <rPr>
        <sz val="10"/>
        <rFont val="Calibri"/>
        <family val="2"/>
        <charset val="238"/>
      </rPr>
      <t>∆</t>
    </r>
    <r>
      <rPr>
        <sz val="10"/>
        <rFont val="Calibri"/>
        <family val="2"/>
        <charset val="238"/>
      </rPr>
      <t>) megjegyzések szerinti releváns adatok megadása kötelező.</t>
    </r>
  </si>
  <si>
    <t>Homlokzati hőszigetelési munkálatok</t>
  </si>
  <si>
    <t>Pince-/ Árkád-/ Szerelőszinti födém hőszigetelési munkálatok</t>
  </si>
  <si>
    <t>Zárófödém / Tető hő- és vízszigetelési munkálatok</t>
  </si>
  <si>
    <t>Lakások nyílászáróinak cseréje, korszerűsítése</t>
  </si>
  <si>
    <t>Közös helyiségek nyílászáróinak cseréje korszerűsítése</t>
  </si>
  <si>
    <t>Költségmegosztók/ Hőmennyiségmérők felszerelése</t>
  </si>
  <si>
    <t xml:space="preserve">Táv- vagy Központi fűtési vezetékek korszerűsítése </t>
  </si>
  <si>
    <t>Hőleadók korszerűsítése, cseréje</t>
  </si>
  <si>
    <t>Távfűtéssel illetve házközponti fűtéssel rendelkező ingatlanok gépészeti korszerűsítése</t>
  </si>
  <si>
    <t>Házközponti Hőtermelelő beépítése, korszerűsítése</t>
  </si>
  <si>
    <t>Házközponti HMV rendszer korszerűsítése (Nem megújuló!)</t>
  </si>
  <si>
    <t>Megújuló energiafelhasználás kialakítása, meglévő rendszer bővítése</t>
  </si>
  <si>
    <t>Költség főösszesítő</t>
  </si>
  <si>
    <t>Nem elszámolható költsége</t>
  </si>
  <si>
    <t>Szerkezeti korszerűsítések</t>
  </si>
  <si>
    <t>Egyéb gépészeti korszerűsítések</t>
  </si>
  <si>
    <t>Településképi eljáráshoz szükséges tervdokumentáció</t>
  </si>
  <si>
    <t>Építési engedélyhez szükséges tervdokumentáció</t>
  </si>
  <si>
    <t>Tűzvédelmi szakvélemény (tervdokumentáció)</t>
  </si>
  <si>
    <t xml:space="preserve">Keményseprői szakvélemény </t>
  </si>
  <si>
    <t>Villámvédelmi szakvélemény (tervdokumentáció)</t>
  </si>
  <si>
    <t>Érintésvédelmi jegyzőkönyv</t>
  </si>
  <si>
    <t>Gépészeti tervdokumentáció</t>
  </si>
  <si>
    <t>Energetikai szakértői költségek</t>
  </si>
  <si>
    <t>Tartószerkezeti (statikai) nyilatkozat</t>
  </si>
  <si>
    <t>Kapcsolódó költségek:</t>
  </si>
  <si>
    <t>Gáz csatlakozó hálózat műszaki átadása (gáz-meo)</t>
  </si>
  <si>
    <t>Engedélyezéshez kapcsolódó költségek, illetékek</t>
  </si>
  <si>
    <t>Projektmérnöki (tervezői művezetés) tevékenység további költségei</t>
  </si>
  <si>
    <t>Igényelhető állami támogatás előzetes kalkulációja</t>
  </si>
  <si>
    <t>Energetikai tanúsítványok adatai:</t>
  </si>
  <si>
    <t>Kiinduló állapot szerint CO2 kibocsátás:</t>
  </si>
  <si>
    <t>kg/év</t>
  </si>
  <si>
    <t>Tervezett állapot szerint CO2 kibocsátás:</t>
  </si>
  <si>
    <t>Energetikai tanúsítványok alapján kalkulált CO2 megtakarítás:</t>
  </si>
  <si>
    <t>Tétel megnevezése</t>
  </si>
  <si>
    <t>Díj 
összesen</t>
  </si>
  <si>
    <t>Anyag 
összesen</t>
  </si>
  <si>
    <r>
      <t xml:space="preserve">Teljes épület </t>
    </r>
    <r>
      <rPr>
        <u/>
        <sz val="11"/>
        <rFont val="Calibri"/>
        <family val="2"/>
        <charset val="238"/>
      </rPr>
      <t>villamos energia igénye</t>
    </r>
    <r>
      <rPr>
        <sz val="11"/>
        <rFont val="Calibri"/>
        <family val="2"/>
        <charset val="238"/>
      </rPr>
      <t xml:space="preserve"> fejlesztést követő állapotban:</t>
    </r>
  </si>
  <si>
    <r>
      <t xml:space="preserve">Teljes épület </t>
    </r>
    <r>
      <rPr>
        <u/>
        <sz val="11"/>
        <rFont val="Calibri"/>
        <family val="2"/>
        <charset val="238"/>
      </rPr>
      <t>HMV hőenergia igénye</t>
    </r>
    <r>
      <rPr>
        <sz val="11"/>
        <rFont val="Calibri"/>
        <family val="2"/>
        <charset val="238"/>
      </rPr>
      <t xml:space="preserve"> fejlesztést követő állapotban:</t>
    </r>
  </si>
  <si>
    <t>kWh/év</t>
  </si>
  <si>
    <t>Megújuló energiával fedezhető villamos energia mennyisége:</t>
  </si>
  <si>
    <t>Megújuló energiával fedezhető fűtési hőenergia mennyisége:</t>
  </si>
  <si>
    <r>
      <t xml:space="preserve">Teljes épület </t>
    </r>
    <r>
      <rPr>
        <u/>
        <sz val="11"/>
        <rFont val="Calibri"/>
        <family val="2"/>
        <charset val="238"/>
      </rPr>
      <t>fűtési hőenergia igénye</t>
    </r>
    <r>
      <rPr>
        <sz val="11"/>
        <rFont val="Calibri"/>
        <family val="2"/>
        <charset val="238"/>
      </rPr>
      <t xml:space="preserve"> fejlesztést követő állapotban:</t>
    </r>
  </si>
  <si>
    <t>Megújuló energiával fedezhető HMV hőenergia mennyisége:</t>
  </si>
  <si>
    <t>Elszámolható nettó összes költség:</t>
  </si>
  <si>
    <t>Nem elszámolható nettó összes költség:</t>
  </si>
  <si>
    <t>Elszámolható bruttó költségek:</t>
  </si>
  <si>
    <t>Nem elszámolható bruttó költségek:</t>
  </si>
  <si>
    <t>Elszámolható költségek összesen:</t>
  </si>
  <si>
    <t>Nem elszámolható költségek összesen:</t>
  </si>
  <si>
    <t>Házközponti Hőtermelő beépítése, korszerűsítése</t>
  </si>
  <si>
    <t>Házközponti Hőtermelő berendezés beépítése, korszerűsítése</t>
  </si>
  <si>
    <r>
      <t>Lakásokra eső költségek felosztásának lakásonkénti kimutatása</t>
    </r>
    <r>
      <rPr>
        <b/>
        <sz val="12"/>
        <color indexed="9"/>
        <rFont val="Calibri"/>
        <family val="2"/>
        <charset val="238"/>
      </rPr>
      <t>: a lakói adatlap a megadott mappa L/5 cellájába írt sorszámmal jeleníthető meg.</t>
    </r>
  </si>
  <si>
    <t>típusú hőtermelő berendezés</t>
  </si>
  <si>
    <t>típusú megújuló energiaforrás-hasznosítás kialakítása</t>
  </si>
  <si>
    <r>
      <t>Termék leírása</t>
    </r>
    <r>
      <rPr>
        <sz val="10"/>
        <color indexed="10"/>
        <rFont val="Calibri"/>
        <family val="2"/>
        <charset val="238"/>
      </rPr>
      <t xml:space="preserve">: </t>
    </r>
  </si>
  <si>
    <r>
      <rPr>
        <b/>
        <u/>
        <sz val="10"/>
        <color indexed="10"/>
        <rFont val="Calibri"/>
        <family val="2"/>
        <charset val="238"/>
      </rPr>
      <t>Termék leírása</t>
    </r>
    <r>
      <rPr>
        <b/>
        <sz val="10"/>
        <color indexed="10"/>
        <rFont val="Calibri"/>
        <family val="2"/>
        <charset val="238"/>
      </rPr>
      <t>:</t>
    </r>
  </si>
  <si>
    <t>Fűtéskorszerűsítéssel érintett  lakások száma:</t>
  </si>
  <si>
    <t>Lakásokra eső teljes beruházási költség</t>
  </si>
  <si>
    <t>Teljes kivitelezői költség</t>
  </si>
  <si>
    <r>
      <rPr>
        <b/>
        <u/>
        <sz val="10"/>
        <color indexed="10"/>
        <rFont val="Times New Roman"/>
        <family val="1"/>
        <charset val="238"/>
      </rPr>
      <t>Lakásokra</t>
    </r>
    <r>
      <rPr>
        <b/>
        <sz val="10"/>
        <rFont val="Times New Roman"/>
        <family val="1"/>
        <charset val="238"/>
      </rPr>
      <t xml:space="preserve"> eső teljes beruházási költség</t>
    </r>
  </si>
  <si>
    <t>Bruttó mérő egységár</t>
  </si>
  <si>
    <t>Számított CO2 megtakarítás és a megvalósítandó kivitelezési munkálatok 
alapján kalkulált támogatás összege:</t>
  </si>
  <si>
    <t>Az épület-és lakásszintű költségek egyszerű meghatározására a lakóközösségi képviselők segédletként (17., 18., 19. munkalapok) használhatják a jelen program kivitelezői árajánlata alapján meghatározható kiegészítő számításokat, úgy mint az állami támogatás előzetes kalkulációját, a lakásokra eső költségek összesített nyilvántartását, és külön munkalapon a költségek lakásonkénti kimutatását. Kitöltése ajánlott, de nem kötelező!</t>
  </si>
  <si>
    <t>Tölthető üres cellák (árajánlati összesítő, 16., 17., 18. munkalapok). Töltésük nem kötelező, csak és kizárólag abban az esetben szükséges, amennyiben azok a beruházás szempontjából relevánsak.</t>
  </si>
  <si>
    <t>A pályázatban meghatározott munkák nem elszámolható összes költsége.</t>
  </si>
  <si>
    <t>Az energetikus által megadott, elvégzendő munkanemek alapján a tételes felmérés (lakásnyílászáró, gépészeti mennyiségek) eredményét célszerű a 18. munkalapon rögzíteni (akár a kivitelezővel közösen).</t>
  </si>
  <si>
    <t>A 16. munkalapon a beruházáshoz kapcsolódó tervezői díjak és egyéb kapcsolódó költségek részletes megadása kötelező.</t>
  </si>
  <si>
    <r>
      <rPr>
        <b/>
        <i/>
        <sz val="10"/>
        <rFont val="Calibri"/>
        <family val="2"/>
        <charset val="238"/>
      </rPr>
      <t>Egyedi fűtéssel rendelkező ingatlanok gépészeti korszerűsítése</t>
    </r>
    <r>
      <rPr>
        <sz val="10"/>
        <rFont val="Calibri"/>
        <family val="2"/>
        <charset val="238"/>
      </rPr>
      <t xml:space="preserve">
  (Fűtési-, HMV rendszerek korszerűsítése, Megújuló energiafelhasználás)</t>
    </r>
  </si>
  <si>
    <t>Hőtermelő</t>
  </si>
  <si>
    <t>Megúju-ló</t>
  </si>
  <si>
    <t>elszámolható/db</t>
  </si>
  <si>
    <t>Nem lakás céljára szolgáló helyiség(ek)</t>
  </si>
  <si>
    <r>
      <rPr>
        <b/>
        <u/>
        <sz val="12"/>
        <color indexed="9"/>
        <rFont val="Calibri"/>
        <family val="2"/>
        <charset val="238"/>
      </rPr>
      <t>Lakásokra eső költségek felosztásának összesítése</t>
    </r>
    <r>
      <rPr>
        <b/>
        <sz val="12"/>
        <color indexed="9"/>
        <rFont val="Calibri"/>
        <family val="2"/>
        <charset val="238"/>
      </rPr>
      <t xml:space="preserve">: a lakóközösség képviselője, </t>
    </r>
    <r>
      <rPr>
        <b/>
        <sz val="12"/>
        <color indexed="10"/>
        <rFont val="Calibri"/>
        <family val="2"/>
        <charset val="238"/>
      </rPr>
      <t>az energetikus</t>
    </r>
    <r>
      <rPr>
        <b/>
        <sz val="12"/>
        <color indexed="9"/>
        <rFont val="Calibri"/>
        <family val="2"/>
        <charset val="238"/>
      </rPr>
      <t xml:space="preserve"> és a kivitelező közösen tölti ki.</t>
    </r>
  </si>
  <si>
    <t>A munkalapokon a piros kettősvonal feletti munkaelemek sorrendje nem módosítható, sorok beszúrása, törlése nem megengedett</t>
  </si>
  <si>
    <t>Mennyiség</t>
  </si>
  <si>
    <t>Méret (mm) / Uw / helyiség</t>
  </si>
  <si>
    <r>
      <t>típusú</t>
    </r>
    <r>
      <rPr>
        <sz val="10"/>
        <rFont val="Calibri"/>
        <family val="2"/>
        <charset val="238"/>
      </rPr>
      <t xml:space="preserve"> </t>
    </r>
    <r>
      <rPr>
        <b/>
        <sz val="10"/>
        <rFont val="Calibri"/>
        <family val="2"/>
        <charset val="238"/>
      </rPr>
      <t xml:space="preserve">cellulóz alapú hőszigetelés befújásos technológiával </t>
    </r>
    <r>
      <rPr>
        <sz val="10"/>
        <rFont val="Calibri"/>
        <family val="2"/>
        <charset val="238"/>
      </rPr>
      <t>(</t>
    </r>
    <r>
      <rPr>
        <u/>
        <sz val="10"/>
        <rFont val="Calibri"/>
        <family val="2"/>
        <charset val="238"/>
      </rPr>
      <t>átszellőztetett, kéthéjú tető esetében</t>
    </r>
    <r>
      <rPr>
        <sz val="10"/>
        <rFont val="Calibri"/>
        <family val="2"/>
        <charset val="238"/>
      </rPr>
      <t>) a hatályos jogszabályok (pl. OTSZ) szerinti előírásoknak megfelelően</t>
    </r>
  </si>
  <si>
    <t>Felület/m2</t>
  </si>
  <si>
    <t>m2 összfelület</t>
  </si>
  <si>
    <r>
      <t xml:space="preserve">A cellák jobb felső sarkában indexált (piros </t>
    </r>
    <r>
      <rPr>
        <sz val="10"/>
        <color indexed="60"/>
        <rFont val="Calibri"/>
        <family val="2"/>
        <charset val="238"/>
      </rPr>
      <t>∆</t>
    </r>
    <r>
      <rPr>
        <sz val="10"/>
        <rFont val="Calibri"/>
        <family val="2"/>
        <charset val="238"/>
      </rPr>
      <t xml:space="preserve">) megjegyzések szerinti releváns adatok megadása kötelező, valamint az ott leírtak figyelembevétele a munkalapok megfelelő kitöltéséhez nyújt támogatást. A kivitelezői költségekre vonatkozó 1-15. költségtáblák jobb szélén a - bevitt adatok egyértelmű meghatározására - kivitelezői megjegyzések az adott munkaelemhez fűzhetők. </t>
    </r>
  </si>
  <si>
    <t>Fajlagos</t>
  </si>
  <si>
    <t>Anyag</t>
  </si>
  <si>
    <t>Díj</t>
  </si>
  <si>
    <t>Összes</t>
  </si>
  <si>
    <t>Költség/lakás</t>
  </si>
  <si>
    <t>Egyedi fűtés, megújuló, HMV kialakítás</t>
  </si>
  <si>
    <t>Egyedi fűtésű lakások</t>
  </si>
  <si>
    <t>Közös helyiségek nyílászáróinak cseréje, korszerűsítése</t>
  </si>
  <si>
    <t>Költségmegosztók / Hőmennyiségmérők felszerelése</t>
  </si>
  <si>
    <t>összes nyílászáró felület</t>
  </si>
  <si>
    <t>Hőtermelő egys. aránya (min.30%)</t>
  </si>
  <si>
    <t>Nem lakás céljára sz. helyiségekre eső költségek</t>
  </si>
  <si>
    <t>Nem lakás céljára szolgáló helyiségekre eső költségek</t>
  </si>
  <si>
    <r>
      <rPr>
        <sz val="10"/>
        <rFont val="Calibri"/>
        <family val="2"/>
        <charset val="238"/>
      </rPr>
      <t xml:space="preserve">típusú és lapvastagságú </t>
    </r>
    <r>
      <rPr>
        <b/>
        <u/>
        <sz val="10"/>
        <rFont val="Calibri"/>
        <family val="2"/>
        <charset val="238"/>
      </rPr>
      <t>EPS homlokzati hőszigetelés</t>
    </r>
    <r>
      <rPr>
        <b/>
        <sz val="10"/>
        <rFont val="Calibri"/>
        <family val="2"/>
        <charset val="238"/>
      </rPr>
      <t xml:space="preserve"> </t>
    </r>
    <r>
      <rPr>
        <sz val="10"/>
        <rFont val="Calibri"/>
        <family val="2"/>
        <charset val="238"/>
      </rPr>
      <t>készítése és lezárása előkészített felületre a minősített hőszigetelő rendszer teljes rendszertartozékainak felhasználásával, a kivitelezéshez szükséges rendszerelemekkel, a minősített gyártói rendszerleírás alapján és a hatályos jogszabályok (pl. OTSZ) szerinti előírásoknak megfelelően</t>
    </r>
    <r>
      <rPr>
        <sz val="10"/>
        <color indexed="10"/>
        <rFont val="Calibri"/>
        <family val="2"/>
        <charset val="238"/>
      </rPr>
      <t/>
    </r>
  </si>
  <si>
    <r>
      <rPr>
        <sz val="10"/>
        <rFont val="Calibri"/>
        <family val="2"/>
        <charset val="238"/>
      </rPr>
      <t xml:space="preserve">típusú és lapvastagságú </t>
    </r>
    <r>
      <rPr>
        <b/>
        <u/>
        <sz val="10"/>
        <rFont val="Calibri"/>
        <family val="2"/>
        <charset val="238"/>
      </rPr>
      <t xml:space="preserve">EPS / szálasanyag homlokzati  hőszigetelés </t>
    </r>
    <r>
      <rPr>
        <sz val="10"/>
        <rFont val="Calibri"/>
        <family val="2"/>
        <charset val="238"/>
      </rPr>
      <t xml:space="preserve">készítése és lezárása </t>
    </r>
    <r>
      <rPr>
        <b/>
        <sz val="10"/>
        <rFont val="Calibri"/>
        <family val="2"/>
        <charset val="238"/>
      </rPr>
      <t xml:space="preserve"> (loggiák-erkélyek lakással érintkező felületein), az itt megadott cm szélességig </t>
    </r>
    <r>
      <rPr>
        <sz val="10"/>
        <rFont val="Calibri"/>
        <family val="2"/>
        <charset val="238"/>
      </rPr>
      <t>előkészített felületre a minősített hőszigetelő rendszer teljes rendszertartozékainak felhasználásával, a kivitelezéshez szükséges rendszerelemekkel, a minősített gyártói rendszerleírás alapján és a hatályos jogszabályok (pl. OTSZ) szerinti előírásoknak megfelelően</t>
    </r>
  </si>
  <si>
    <r>
      <rPr>
        <sz val="10"/>
        <rFont val="Calibri"/>
        <family val="2"/>
        <charset val="238"/>
      </rPr>
      <t xml:space="preserve">típusú és lapvastagságú </t>
    </r>
    <r>
      <rPr>
        <b/>
        <u/>
        <sz val="10"/>
        <rFont val="Calibri"/>
        <family val="2"/>
        <charset val="238"/>
      </rPr>
      <t>EPS / szálasanyag homlokzati  hőszigetelés</t>
    </r>
    <r>
      <rPr>
        <u/>
        <sz val="10"/>
        <rFont val="Calibri"/>
        <family val="2"/>
        <charset val="238"/>
      </rPr>
      <t xml:space="preserve"> </t>
    </r>
    <r>
      <rPr>
        <b/>
        <sz val="10"/>
        <rFont val="Calibri"/>
        <family val="2"/>
        <charset val="238"/>
      </rPr>
      <t xml:space="preserve"> </t>
    </r>
    <r>
      <rPr>
        <sz val="10"/>
        <rFont val="Calibri"/>
        <family val="2"/>
        <charset val="238"/>
      </rPr>
      <t xml:space="preserve">készítése és lezárása </t>
    </r>
    <r>
      <rPr>
        <b/>
        <sz val="10"/>
        <rFont val="Calibri"/>
        <family val="2"/>
        <charset val="238"/>
      </rPr>
      <t>(lakás ablaknyílások külső káváin), az itt megadott cm szélességig</t>
    </r>
    <r>
      <rPr>
        <sz val="10"/>
        <rFont val="Calibri"/>
        <family val="2"/>
        <charset val="238"/>
      </rPr>
      <t xml:space="preserve"> előkészített felületre a minősített hőszigetelő rendszer teljes rendszertartozékainak felhasználásával, a kivitelezéshez szükséges rendszerelemekkel, a minősített gyártói rendszerleírás alapján és a hatályos jogszabályok (pl. OTSZ) szerinti előírásoknak megfelelően.</t>
    </r>
  </si>
  <si>
    <r>
      <t xml:space="preserve">típusú és lapvastagságú </t>
    </r>
    <r>
      <rPr>
        <b/>
        <u/>
        <sz val="10"/>
        <rFont val="Calibri"/>
        <family val="2"/>
        <charset val="238"/>
      </rPr>
      <t>EPS / szálasanyag homlokzati hőszigetelés</t>
    </r>
    <r>
      <rPr>
        <sz val="10"/>
        <rFont val="Calibri"/>
        <family val="2"/>
        <charset val="238"/>
      </rPr>
      <t xml:space="preserve"> készítése és lezárása </t>
    </r>
    <r>
      <rPr>
        <b/>
        <sz val="10"/>
        <rFont val="Calibri"/>
        <family val="2"/>
        <charset val="238"/>
      </rPr>
      <t>nem lakás céljára szolgáló és fűtetlen helyiségek felületére eső előkészített felületre</t>
    </r>
    <r>
      <rPr>
        <sz val="10"/>
        <rFont val="Calibri"/>
        <family val="2"/>
        <charset val="238"/>
      </rPr>
      <t xml:space="preserve"> a minősített hőszigetelő rendszer teljes rendszertartozékainak felhasználásával, a kivitelezéshez szükséges rendszerelemekkel, a minősített gyártói rendszerleírás alapján  és a hatályos jogszabályok (pl. OTSZ) szerinti előírásoknak megfelelően</t>
    </r>
  </si>
  <si>
    <r>
      <t xml:space="preserve">típusú és lapvastagságú </t>
    </r>
    <r>
      <rPr>
        <b/>
        <u/>
        <sz val="10"/>
        <rFont val="Calibri"/>
        <family val="2"/>
        <charset val="238"/>
      </rPr>
      <t>EPS / szálasanyag homlokzati hőszigetelés</t>
    </r>
    <r>
      <rPr>
        <b/>
        <sz val="10"/>
        <rFont val="Calibri"/>
        <family val="2"/>
        <charset val="238"/>
      </rPr>
      <t xml:space="preserve"> </t>
    </r>
    <r>
      <rPr>
        <sz val="10"/>
        <rFont val="Calibri"/>
        <family val="2"/>
        <charset val="238"/>
      </rPr>
      <t xml:space="preserve">készítése és lezárása </t>
    </r>
    <r>
      <rPr>
        <b/>
        <sz val="10"/>
        <rFont val="Calibri"/>
        <family val="2"/>
        <charset val="238"/>
      </rPr>
      <t>(loggiák-erkélyek lakással érintkező felületein), az itt megadott cm szélességig  a nem lakás céljára szolgáló és fűtetlen helyiségek felületére eső előkészített felületre</t>
    </r>
    <r>
      <rPr>
        <sz val="10"/>
        <rFont val="Calibri"/>
        <family val="2"/>
        <charset val="238"/>
      </rPr>
      <t xml:space="preserve"> a minősített hőszigetelő rendszer teljes rendszertartozékainak felhasználásával, a kivitelezéshez szükséges rendszerelemekkel, a minősített gyártói rendszerleírás alapján  és a hatályos jogszabályok (pl. OTSZ) szerinti előírásoknak megfelelően</t>
    </r>
  </si>
  <si>
    <r>
      <t xml:space="preserve">típusú és lapvastagságú </t>
    </r>
    <r>
      <rPr>
        <b/>
        <u/>
        <sz val="10"/>
        <rFont val="Calibri"/>
        <family val="2"/>
        <charset val="238"/>
      </rPr>
      <t>EPS / szálasanyag homlokzati hőszigetelés</t>
    </r>
    <r>
      <rPr>
        <b/>
        <sz val="10"/>
        <rFont val="Calibri"/>
        <family val="2"/>
        <charset val="238"/>
      </rPr>
      <t xml:space="preserve"> </t>
    </r>
    <r>
      <rPr>
        <sz val="10"/>
        <rFont val="Calibri"/>
        <family val="2"/>
        <charset val="238"/>
      </rPr>
      <t xml:space="preserve">készítése és lezárása </t>
    </r>
    <r>
      <rPr>
        <b/>
        <sz val="10"/>
        <rFont val="Calibri"/>
        <family val="2"/>
        <charset val="238"/>
      </rPr>
      <t>(lakás ablaknyílások külső káváin), az itt megadott cm szélességig  a nem lakás céljára szolgáló és fűtetlen helyiségek felületére eső előkészített felületre</t>
    </r>
    <r>
      <rPr>
        <sz val="10"/>
        <rFont val="Calibri"/>
        <family val="2"/>
        <charset val="238"/>
      </rPr>
      <t xml:space="preserve"> a minősített hőszigetelő rendszer teljes rendszertartozékainak felhasználásával, a kivitelezéshez szükséges rendszerelemekkel, a minősített gyártói rendszerleírás alapján  és a hatályos jogszabályok (pl. OTSZ) szerinti előírásoknak megfelelően</t>
    </r>
  </si>
  <si>
    <r>
      <t xml:space="preserve">típusú és lapvastagságú </t>
    </r>
    <r>
      <rPr>
        <b/>
        <sz val="10"/>
        <rFont val="Calibri"/>
        <family val="2"/>
        <charset val="238"/>
      </rPr>
      <t xml:space="preserve">nem lakás céljára szolgáló és fűtetlen helyiségek felületére eső lépésálló </t>
    </r>
    <r>
      <rPr>
        <b/>
        <u/>
        <sz val="10"/>
        <rFont val="Calibri"/>
        <family val="2"/>
        <charset val="238"/>
      </rPr>
      <t>minősített hőszigetelő lemez beépítése</t>
    </r>
    <r>
      <rPr>
        <b/>
        <sz val="10"/>
        <rFont val="Calibri"/>
        <family val="2"/>
        <charset val="238"/>
      </rPr>
      <t xml:space="preserve"> </t>
    </r>
    <r>
      <rPr>
        <sz val="10"/>
        <rFont val="Calibri"/>
        <family val="2"/>
        <charset val="238"/>
      </rPr>
      <t>mechanikus rögzítéssel, két rétegben, átfedéssel, vagy lépcsős élképzéssel, a szakmai előírásoknak megfelelő darabszámú dübelezéssel és a hatályos jogszabályok (pl. OTSZ) szerinti előírásoknak megfelelően</t>
    </r>
  </si>
  <si>
    <r>
      <t xml:space="preserve">A teljes épület vonatkozásában releváns tervezési költségek megadása kötelező! </t>
    </r>
    <r>
      <rPr>
        <b/>
        <sz val="10"/>
        <rFont val="Calibri"/>
        <family val="2"/>
        <charset val="238"/>
      </rPr>
      <t xml:space="preserve"> 
FIGYELEM! Az egyedi fűtésű lakásokra eső tervezési díjat kizárólag </t>
    </r>
    <r>
      <rPr>
        <sz val="10"/>
        <rFont val="Calibri"/>
        <family val="2"/>
        <charset val="238"/>
      </rPr>
      <t xml:space="preserve">a 6. munkalapon kell feltüntetni, mert annak költsége kizárólag az adott lakásra számolható el. 
</t>
    </r>
    <r>
      <rPr>
        <b/>
        <sz val="10"/>
        <rFont val="Calibri"/>
        <family val="2"/>
        <charset val="238"/>
      </rPr>
      <t>Kötelező megjelölni, hogy a tervező(ke)t a kivitelező vagy a pályázó bízza meg!</t>
    </r>
    <r>
      <rPr>
        <sz val="10"/>
        <rFont val="Calibri"/>
        <family val="2"/>
        <charset val="238"/>
      </rPr>
      <t xml:space="preserve"> </t>
    </r>
  </si>
  <si>
    <t>A teljes épület vonatkozásában releváns tervezési költségek bemutatása</t>
  </si>
  <si>
    <t>(Az egyedi fűtésű lakásokra eső tervezési díjat kizárólag a 6. munkalapon kell feltüntetni)</t>
  </si>
  <si>
    <t>CO2 kg/év</t>
  </si>
  <si>
    <r>
      <t xml:space="preserve">Maximálisan igényelhető állami támogatás előzetesen kalkulált összege
</t>
    </r>
    <r>
      <rPr>
        <b/>
        <i/>
        <sz val="12"/>
        <rFont val="Calibri"/>
        <family val="2"/>
        <charset val="238"/>
      </rPr>
      <t>(CO2 megtakarítás alapján és a Beruházási költség 50%-a alapján)</t>
    </r>
  </si>
  <si>
    <t>Munkanem fejezetek</t>
  </si>
  <si>
    <t>J9</t>
  </si>
  <si>
    <t>Állami tám. felt. megújuló</t>
  </si>
  <si>
    <t>Állami tám. felt. egyéb</t>
  </si>
  <si>
    <t>K9</t>
  </si>
  <si>
    <r>
      <rPr>
        <b/>
        <i/>
        <sz val="10"/>
        <rFont val="Calibri"/>
        <family val="2"/>
        <charset val="238"/>
      </rPr>
      <t>FIGYELEM! A</t>
    </r>
    <r>
      <rPr>
        <i/>
        <sz val="10"/>
        <rFont val="Calibri"/>
        <family val="2"/>
        <charset val="238"/>
      </rPr>
      <t xml:space="preserve"> táblázatban jelölt beruházási elemek a támogatási kategória eléréséhez elvárt minimálisan megvalósítandó fejlesztéseket jelzi, azonban csak és kizárólag olyan beruházások támogathatóak, melyek az I.-IV. pontokban jelölt munkák közül minimum 2 db (I. és/vagy II. és/vagy III. és/vagy IV.) megvalósítását tartalmazzák.</t>
    </r>
  </si>
  <si>
    <r>
      <t xml:space="preserve">- támogatás mértéke 
</t>
    </r>
    <r>
      <rPr>
        <i/>
        <sz val="11"/>
        <rFont val="Calibri"/>
        <family val="2"/>
        <charset val="238"/>
      </rPr>
      <t xml:space="preserve">(nyílászáró csere/korszerűsítés </t>
    </r>
    <r>
      <rPr>
        <b/>
        <i/>
        <u/>
        <sz val="11"/>
        <rFont val="Calibri"/>
        <family val="2"/>
        <charset val="238"/>
      </rPr>
      <t>vagy</t>
    </r>
    <r>
      <rPr>
        <i/>
        <sz val="11"/>
        <rFont val="Calibri"/>
        <family val="2"/>
        <charset val="238"/>
      </rPr>
      <t xml:space="preserve"> hőszigetelés megvalósul)</t>
    </r>
  </si>
  <si>
    <r>
      <t xml:space="preserve">- támogatás mértéke </t>
    </r>
    <r>
      <rPr>
        <i/>
        <sz val="11"/>
        <rFont val="Calibri"/>
        <family val="2"/>
        <charset val="238"/>
      </rPr>
      <t>(egyedi fűtéssel rendelkező lakásokban 
a lakások min. 30%-ában hőtermelő berendezések cseréje történik)</t>
    </r>
  </si>
  <si>
    <r>
      <t>- támogatás mértéke</t>
    </r>
    <r>
      <rPr>
        <i/>
        <sz val="11"/>
        <rFont val="Calibri"/>
        <family val="2"/>
        <charset val="238"/>
      </rPr>
      <t xml:space="preserve"> (összes energiaigény minimum 20 %-ának fedezésére szolgáló megújuló energiát felhasználó rendszer kiépítésre/bővítésre kerül)</t>
    </r>
  </si>
  <si>
    <t>Épületre eső összes költség</t>
  </si>
  <si>
    <t>Lakásra eső összes költség</t>
  </si>
  <si>
    <t>Lakásra eső tényleges költség</t>
  </si>
  <si>
    <t>Lakás nyílászáróra eső költségek /
(nyílászáró + légbevezető + járulékos költségek)</t>
  </si>
  <si>
    <t>A pályázatban meghatározott korszerűsítési munkák elszámolható kivitelezés költsége.</t>
  </si>
  <si>
    <r>
      <rPr>
        <b/>
        <sz val="10"/>
        <rFont val="Calibri"/>
        <family val="2"/>
        <charset val="238"/>
      </rPr>
      <t xml:space="preserve">Kizárólag az </t>
    </r>
    <r>
      <rPr>
        <b/>
        <u/>
        <sz val="10"/>
        <color indexed="10"/>
        <rFont val="Calibri"/>
        <family val="2"/>
        <charset val="238"/>
      </rPr>
      <t>egyedi fűtésű lakások</t>
    </r>
    <r>
      <rPr>
        <b/>
        <sz val="10"/>
        <rFont val="Calibri"/>
        <family val="2"/>
        <charset val="238"/>
      </rPr>
      <t xml:space="preserve"> és kizárólag azok </t>
    </r>
    <r>
      <rPr>
        <b/>
        <u/>
        <sz val="10"/>
        <rFont val="Calibri"/>
        <family val="2"/>
        <charset val="238"/>
      </rPr>
      <t>gépészeti korszerűsítéséhez, valamint megújuló energiaforrás-hasznosítás kialakításához</t>
    </r>
    <r>
      <rPr>
        <b/>
        <sz val="10"/>
        <rFont val="Calibri"/>
        <family val="2"/>
        <charset val="238"/>
      </rPr>
      <t xml:space="preserve"> </t>
    </r>
    <r>
      <rPr>
        <sz val="10"/>
        <rFont val="Calibri"/>
        <family val="2"/>
        <charset val="238"/>
      </rPr>
      <t xml:space="preserve">kapcsolódó költségek bemutatására szolgáló felület. Korszerűsíteni kívánt lakás tulajdonosának neve bal oldalán lévő "+"jelű ikonra kattintva a munkákhoz kapcsolódó költségfelület kitölthető. </t>
    </r>
    <r>
      <rPr>
        <sz val="10"/>
        <color indexed="10"/>
        <rFont val="Calibri"/>
        <family val="2"/>
        <charset val="238"/>
      </rPr>
      <t>A munkalapon adattal ellátott cellák felülírása nem megengedett, a pályázat elutasítását vonhatja maga után!</t>
    </r>
  </si>
  <si>
    <t>Az egyedi fűtésű lakások hőleadócseréjét 6. munkalapon célszerű jelölni. Ebben az esetben a 18. munkalap AY-BF oszlopait nem kell kitölteni.</t>
  </si>
  <si>
    <r>
      <t xml:space="preserve">A beruházáshoz szükséges saját erő kiszámításához szükséges - az energetikus által megadott értékek alapján - a CO2 megtakarítás, valamint az energiaigény (amennyiben az releváns) megadása. Ha az állami támogatáson felül egyéb támogatásra is jogosult a pályázó, úgy annak összegét is jelölni szükséges.
</t>
    </r>
    <r>
      <rPr>
        <b/>
        <sz val="10"/>
        <color indexed="10"/>
        <rFont val="Calibri"/>
        <family val="2"/>
        <charset val="238"/>
      </rPr>
      <t>Az épületenergetikai adatokat minden esetben a 7/2006 (V.24.) TNM rendelet előírása szerint szükséges megadni.</t>
    </r>
  </si>
  <si>
    <r>
      <t xml:space="preserve">A "jelölések"-nél jelzett sárga színű cellák kitöltésével a kivitelezői árajánlat vonatkozó cellái is automatikusan kitöltésre kerülnek. </t>
    </r>
    <r>
      <rPr>
        <b/>
        <sz val="10"/>
        <rFont val="Calibri"/>
        <family val="2"/>
        <charset val="238"/>
      </rPr>
      <t xml:space="preserve">Így egyszerűen megteremthető az összhang az árajánlat és a lakói nyilvántartás között. Kitöltése ajánlott, de nem kötelező. </t>
    </r>
    <r>
      <rPr>
        <sz val="10"/>
        <rFont val="Calibri"/>
        <family val="2"/>
        <charset val="238"/>
      </rPr>
      <t xml:space="preserve">Amennyiben a nem lakás céljára szolgáló helyiségnél a m2 szerint arányosított kölségkalkuláció nem megfelelő, úgy javasolt saját készítésű lakásonkénti költségbontást készíteni, melynek benyújtása kötelező.
A lakás nyílászárók megadására szolgáló oszlopok (I-Y) mennyiségének növelésére az "Y" és az azt követő oszlop közötti vonalon a kurzort ebbe a helyzetbe hozva </t>
    </r>
    <r>
      <rPr>
        <b/>
        <sz val="10"/>
        <rFont val="Calibri"/>
        <family val="2"/>
        <charset val="238"/>
      </rPr>
      <t xml:space="preserve"> ←‖→</t>
    </r>
    <r>
      <rPr>
        <sz val="10"/>
        <rFont val="Calibri"/>
        <family val="2"/>
        <charset val="238"/>
      </rPr>
      <t xml:space="preserve"> - dupla kattintással további oszlopok fedhetők fel. Ez a folyamatmegjelölés </t>
    </r>
    <r>
      <rPr>
        <b/>
        <sz val="10"/>
        <rFont val="Calibri"/>
        <family val="2"/>
        <charset val="238"/>
      </rPr>
      <t>←‖→</t>
    </r>
    <r>
      <rPr>
        <sz val="10"/>
        <rFont val="Calibri"/>
        <family val="2"/>
        <charset val="238"/>
      </rPr>
      <t xml:space="preserve"> alkalmazandó a hőleadó csere oszlop mennyiségének növelésére.
A 70. sorban az "Ellenőrzés" megjelölés kerekítési problémára is utalhat. Kérjük ellenőrizze, hogy a figyelmeztetés kerekítési vagy helytelen számításból (adatbevitel) fakad. A kerekítési hiba elfogadható.</t>
    </r>
  </si>
  <si>
    <t>Az állami támogatás előzetes kalkulációjához a 17. munkalapon, az energetikus által meghatározott adatok megadása szükséges.  Amennyiben egyéb támogatásra (pl.: önkormányzati) is jogosult a pályázó úgy elengedhetetlen a C18-as cella kitöltése, a saját erő pontos meghatározásához.</t>
  </si>
  <si>
    <r>
      <t xml:space="preserve">Villámvédelmi rendszer </t>
    </r>
    <r>
      <rPr>
        <sz val="10"/>
        <rFont val="Calibri"/>
        <family val="2"/>
        <charset val="238"/>
      </rPr>
      <t>leszerelése szigeteléshez és szigetelés utáni kialakítása a szükséges anyagok beépítésével, az érvényben lévő jogszabály szerint, a szerelés utáni villámvédelmi méréssel (</t>
    </r>
    <r>
      <rPr>
        <b/>
        <sz val="10"/>
        <rFont val="Calibri"/>
        <family val="2"/>
        <charset val="238"/>
      </rPr>
      <t>jegyzőkönyv a tervezésénél</t>
    </r>
    <r>
      <rPr>
        <sz val="10"/>
        <rFont val="Calibri"/>
        <family val="2"/>
        <charset val="238"/>
      </rPr>
      <t>)</t>
    </r>
  </si>
  <si>
    <r>
      <t>típusú és méretű</t>
    </r>
    <r>
      <rPr>
        <b/>
        <sz val="10"/>
        <rFont val="Calibri"/>
        <family val="2"/>
        <charset val="238"/>
      </rPr>
      <t xml:space="preserve"> lakásnyílászárók</t>
    </r>
    <r>
      <rPr>
        <sz val="10"/>
        <rFont val="Calibri"/>
        <family val="2"/>
        <charset val="238"/>
      </rPr>
      <t xml:space="preserve"> cseréje kemény PVC profilból, az itt megadott Uw hőátbocsátási értékkel / és helyiségben, bontási és beépítési költséggel, takaróléccel, belső könyöklővel, végzáróval</t>
    </r>
  </si>
  <si>
    <r>
      <t xml:space="preserve">típusú és méretű </t>
    </r>
    <r>
      <rPr>
        <b/>
        <sz val="10"/>
        <rFont val="Calibri"/>
        <family val="2"/>
        <charset val="238"/>
      </rPr>
      <t>lakásnyílászárók</t>
    </r>
    <r>
      <rPr>
        <sz val="10"/>
        <rFont val="Calibri"/>
        <family val="2"/>
        <charset val="238"/>
      </rPr>
      <t xml:space="preserve"> cseréje kemény PVC profilból, az itt megadott Uw hőátbocsátási értékkel / és helyiségben, bontási és beépítési költséggel, takaróléccel, belső könyöklővel, végzáróval</t>
    </r>
  </si>
  <si>
    <r>
      <t>típusú és méretű</t>
    </r>
    <r>
      <rPr>
        <b/>
        <sz val="10"/>
        <rFont val="Calibri"/>
        <family val="2"/>
        <charset val="238"/>
      </rPr>
      <t xml:space="preserve"> nyílászárók</t>
    </r>
    <r>
      <rPr>
        <sz val="10"/>
        <rFont val="Calibri"/>
        <family val="2"/>
        <charset val="238"/>
      </rPr>
      <t xml:space="preserve"> cseréje kemény PVC profilból, az itt megadott Uw hőátbocsátási értékkel / és helyiségben, bontási és beépítési költséggel, takaróléccel, belső könyöklővel, végzáróval</t>
    </r>
  </si>
  <si>
    <r>
      <t xml:space="preserve">típusú és méretű </t>
    </r>
    <r>
      <rPr>
        <b/>
        <sz val="10"/>
        <rFont val="Calibri"/>
        <family val="2"/>
        <charset val="238"/>
      </rPr>
      <t>nyílászárók</t>
    </r>
    <r>
      <rPr>
        <sz val="10"/>
        <rFont val="Calibri"/>
        <family val="2"/>
        <charset val="238"/>
      </rPr>
      <t xml:space="preserve"> cseréje kemény PVC profilból, az itt megadott Uw hőátbocsátási értékkel / és helyiségben, bontási és beépítési költséggel, takaróléccel, belső könyöklővel, végzáróval</t>
    </r>
  </si>
  <si>
    <r>
      <t>típusú és méretű</t>
    </r>
    <r>
      <rPr>
        <b/>
        <sz val="10"/>
        <rFont val="Calibri"/>
        <family val="2"/>
        <charset val="238"/>
      </rPr>
      <t xml:space="preserve"> fűtetlen helyiségekre eső nyílászárók</t>
    </r>
    <r>
      <rPr>
        <sz val="10"/>
        <rFont val="Calibri"/>
        <family val="2"/>
        <charset val="238"/>
      </rPr>
      <t xml:space="preserve"> cseréje kemény PVC profilból, az itt megadott Uw hőátbocsátási értékkel / és helyiségben, bontási és beépítési költséggel, takaróléccel, belső könyöklővel, végzáróval</t>
    </r>
  </si>
  <si>
    <r>
      <t xml:space="preserve">típusú és méretű </t>
    </r>
    <r>
      <rPr>
        <b/>
        <sz val="10"/>
        <rFont val="Calibri"/>
        <family val="2"/>
        <charset val="238"/>
      </rPr>
      <t>termosztatikus fűtőtestszelep</t>
    </r>
    <r>
      <rPr>
        <sz val="10"/>
        <rFont val="Calibri"/>
        <family val="2"/>
        <charset val="238"/>
      </rPr>
      <t xml:space="preserve"> (visszatérő is) </t>
    </r>
    <r>
      <rPr>
        <b/>
        <sz val="10"/>
        <rFont val="Calibri"/>
        <family val="2"/>
        <charset val="238"/>
      </rPr>
      <t>érzékelőfejjel</t>
    </r>
    <r>
      <rPr>
        <sz val="10"/>
        <rFont val="Calibri"/>
        <family val="2"/>
        <charset val="238"/>
      </rPr>
      <t xml:space="preserve"> felszerelve, csatlakozóval rögzítve, beépített érzékelővel, fagyvédelemmel, korlátozható vagy rögzíthető beállítás, beállítási hőmérséklet: 8-28°C</t>
    </r>
  </si>
  <si>
    <r>
      <t xml:space="preserve">típusú és méretű </t>
    </r>
    <r>
      <rPr>
        <b/>
        <sz val="10"/>
        <rFont val="Calibri"/>
        <family val="2"/>
        <charset val="238"/>
      </rPr>
      <t>nem lakás céljára szolgáló helyiségekre eső termosztatikus fűtőtestszelep</t>
    </r>
    <r>
      <rPr>
        <sz val="10"/>
        <rFont val="Calibri"/>
        <family val="2"/>
        <charset val="238"/>
      </rPr>
      <t xml:space="preserve"> (visszatérő is) </t>
    </r>
    <r>
      <rPr>
        <b/>
        <sz val="10"/>
        <rFont val="Calibri"/>
        <family val="2"/>
        <charset val="238"/>
      </rPr>
      <t>érzékelőfejjel</t>
    </r>
    <r>
      <rPr>
        <sz val="10"/>
        <rFont val="Calibri"/>
        <family val="2"/>
        <charset val="238"/>
      </rPr>
      <t xml:space="preserve"> felszerelve, csatlakozóval rögzítve, beépített érzékelővel, fagyvédelemmel, korlátozható vagy rögzíthető beállítás, beállítási hőmérséklet: 8-28°C</t>
    </r>
  </si>
  <si>
    <r>
      <t xml:space="preserve">típusú és méretű </t>
    </r>
    <r>
      <rPr>
        <b/>
        <sz val="10"/>
        <rFont val="Calibri"/>
        <family val="2"/>
        <charset val="238"/>
      </rPr>
      <t>acéllemez, vagy alumínium radiátor felhelyezése</t>
    </r>
    <r>
      <rPr>
        <sz val="10"/>
        <rFont val="Calibri"/>
        <family val="2"/>
        <charset val="238"/>
      </rPr>
      <t xml:space="preserve"> tartókkal, bekötéssel (meglévő szerkezet elbontásával)</t>
    </r>
  </si>
  <si>
    <r>
      <t xml:space="preserve">típusú és méretű </t>
    </r>
    <r>
      <rPr>
        <b/>
        <sz val="10"/>
        <rFont val="Calibri"/>
        <family val="2"/>
        <charset val="238"/>
      </rPr>
      <t xml:space="preserve">nem lakás céljára szolgáló helyiségekre eső acéllemez, vagy alumínium radiátor felhelyezése </t>
    </r>
    <r>
      <rPr>
        <sz val="10"/>
        <rFont val="Calibri"/>
        <family val="2"/>
        <charset val="238"/>
      </rPr>
      <t>tartókkal, bekötéssel (meglévő szerkezet elbontásával)</t>
    </r>
  </si>
  <si>
    <t>Fűtési rendszer ürítése, ürítési pont kialakítása</t>
  </si>
  <si>
    <r>
      <rPr>
        <sz val="10"/>
        <rFont val="Calibri"/>
        <family val="2"/>
        <charset val="238"/>
      </rPr>
      <t>típusú</t>
    </r>
    <r>
      <rPr>
        <b/>
        <sz val="10"/>
        <rFont val="Calibri"/>
        <family val="2"/>
        <charset val="238"/>
      </rPr>
      <t xml:space="preserve"> energiatakarékos tetőventilátor felszerelése </t>
    </r>
    <r>
      <rPr>
        <sz val="10"/>
        <rFont val="Calibri"/>
        <family val="2"/>
        <charset val="238"/>
      </rPr>
      <t>(meglévő tetőventilátorok bontása), mechanikai felszereléssel, rögzítéssel, programozott integrált micro áramkörös fordulatszám szabályozással, a szükséges légtechnikai elemek felhasználásával</t>
    </r>
  </si>
  <si>
    <r>
      <rPr>
        <sz val="10"/>
        <rFont val="Calibri"/>
        <family val="2"/>
        <charset val="238"/>
      </rPr>
      <t>típusú</t>
    </r>
    <r>
      <rPr>
        <b/>
        <sz val="10"/>
        <rFont val="Calibri"/>
        <family val="2"/>
        <charset val="238"/>
      </rPr>
      <t xml:space="preserve"> légszelepek felszerelése/cseréje </t>
    </r>
    <r>
      <rPr>
        <sz val="10"/>
        <rFont val="Calibri"/>
        <family val="2"/>
        <charset val="238"/>
      </rPr>
      <t>a belső igények szerint automatikusan működő légelvezetőkre az épület vizes helyiségeiben, a konyhák esetében tűzvédelmileg megfelelő típusra</t>
    </r>
  </si>
  <si>
    <r>
      <t xml:space="preserve">Tetőszerkezet, légakna felépítményen elhelyezett </t>
    </r>
    <r>
      <rPr>
        <b/>
        <sz val="10"/>
        <rFont val="Calibri"/>
        <family val="2"/>
        <charset val="238"/>
      </rPr>
      <t xml:space="preserve">légkivezető elemek </t>
    </r>
    <r>
      <rPr>
        <sz val="10"/>
        <rFont val="Calibri"/>
        <family val="2"/>
        <charset val="238"/>
      </rPr>
      <t>bontása, légelszívó nyílások átalakítása, csatlakozó elemek szükség szerinti beépítése</t>
    </r>
  </si>
  <si>
    <t>fővállalkozó</t>
  </si>
  <si>
    <t>Zárófödém / tető hő-és vízszigetelése</t>
  </si>
  <si>
    <t>Kivitelezői, képviselői kiegészítő megjegyzések</t>
  </si>
  <si>
    <t>2.0 verzió</t>
  </si>
  <si>
    <r>
      <t xml:space="preserve">a 18. munkalapról hivatkozott adatok alapján a lakók számára kiközölhető egyedi nyilvántartó lap készíthető, az M oszlopban található szám módosításával.
</t>
    </r>
    <r>
      <rPr>
        <b/>
        <sz val="10"/>
        <rFont val="Calibri"/>
        <family val="2"/>
        <charset val="238"/>
        <scheme val="minor"/>
      </rPr>
      <t xml:space="preserve">A fizetendő saját erő összege nem azonos a hitelfelvétellel biztosítandó önerő összegével. </t>
    </r>
    <r>
      <rPr>
        <sz val="10"/>
        <rFont val="Calibri"/>
        <family val="2"/>
        <charset val="238"/>
        <scheme val="minor"/>
      </rPr>
      <t>Amennyiben hitelfelvétellel kerül biztosításra az önerő, úgy finanszírozási ajánlat kérése szükséges a saját erő összegére.</t>
    </r>
  </si>
  <si>
    <r>
      <rPr>
        <sz val="10"/>
        <rFont val="Calibri"/>
        <family val="2"/>
        <charset val="238"/>
      </rPr>
      <t xml:space="preserve">típusú és lapvastagságú </t>
    </r>
    <r>
      <rPr>
        <u/>
        <sz val="10"/>
        <rFont val="Calibri"/>
        <family val="2"/>
        <charset val="238"/>
      </rPr>
      <t>lapostető esetén</t>
    </r>
    <r>
      <rPr>
        <sz val="10"/>
        <rFont val="Calibri"/>
        <family val="2"/>
        <charset val="238"/>
      </rPr>
      <t xml:space="preserve"> </t>
    </r>
    <r>
      <rPr>
        <b/>
        <sz val="10"/>
        <rFont val="Calibri"/>
        <family val="2"/>
        <charset val="238"/>
      </rPr>
      <t>lépésálló minősített hőszigetelő</t>
    </r>
    <r>
      <rPr>
        <sz val="10"/>
        <rFont val="Calibri"/>
        <family val="2"/>
        <charset val="238"/>
      </rPr>
      <t xml:space="preserve"> lemez beépítése mechanikus rögzítéssel, két rétegben, átfedéssel, vagy lépcsős élképzéssel, a szakmai előírásoknak megfelelő darabszámú dübelezéssel, valamint </t>
    </r>
    <r>
      <rPr>
        <u/>
        <sz val="10"/>
        <rFont val="Calibri"/>
        <family val="2"/>
        <charset val="238"/>
      </rPr>
      <t xml:space="preserve">magastető esetén </t>
    </r>
    <r>
      <rPr>
        <b/>
        <sz val="10"/>
        <rFont val="Calibri"/>
        <family val="2"/>
        <charset val="238"/>
      </rPr>
      <t xml:space="preserve">minősített hőszigetelő </t>
    </r>
    <r>
      <rPr>
        <sz val="10"/>
        <rFont val="Calibri"/>
        <family val="2"/>
        <charset val="238"/>
      </rPr>
      <t>lemez elheéyezése a hatályos jogszabályok (pl. OTSZ) szerinti előírásoknak megfelelően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</si>
</sst>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F_t_-;\-* #,##0.00\ _F_t_-;_-* &quot;-&quot;??\ _F_t_-;_-@_-"/>
    <numFmt numFmtId="164" formatCode="#,##0_ ;[Red]\-#,##0\ "/>
    <numFmt numFmtId="165" formatCode="0.0"/>
    <numFmt numFmtId="166" formatCode="#,##0_ ;\-#,##0\ "/>
    <numFmt numFmtId="167" formatCode="#,##0\ &quot;Ft&quot;"/>
    <numFmt numFmtId="168" formatCode="#,##0\ _F_t"/>
    <numFmt numFmtId="169" formatCode="#,##0.0"/>
    <numFmt numFmtId="170" formatCode="#,##0&quot; Ft/CO2&quot;"/>
  </numFmts>
  <fonts count="141" x14ac:knownFonts="1">
    <font>
      <sz val="10"/>
      <name val="Arial CE"/>
      <charset val="238"/>
    </font>
    <font>
      <sz val="10"/>
      <name val="Arial CE"/>
      <charset val="238"/>
    </font>
    <font>
      <sz val="10"/>
      <name val="Arial"/>
      <family val="2"/>
      <charset val="238"/>
    </font>
    <font>
      <sz val="10"/>
      <name val="Times New Roman"/>
      <family val="1"/>
      <charset val="238"/>
    </font>
    <font>
      <b/>
      <sz val="10"/>
      <name val="Times New Roman"/>
      <family val="1"/>
      <charset val="238"/>
    </font>
    <font>
      <sz val="10"/>
      <name val="Arial CE"/>
      <charset val="238"/>
    </font>
    <font>
      <sz val="11"/>
      <color indexed="8"/>
      <name val="Calibri"/>
      <family val="2"/>
      <charset val="238"/>
    </font>
    <font>
      <sz val="11"/>
      <color indexed="9"/>
      <name val="Calibri"/>
      <family val="2"/>
      <charset val="238"/>
    </font>
    <font>
      <sz val="11"/>
      <color indexed="6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10"/>
      <name val="Calibri"/>
      <family val="2"/>
      <charset val="238"/>
    </font>
    <font>
      <sz val="11"/>
      <color indexed="52"/>
      <name val="Calibri"/>
      <family val="2"/>
      <charset val="238"/>
    </font>
    <font>
      <sz val="11"/>
      <color indexed="17"/>
      <name val="Calibri"/>
      <family val="2"/>
      <charset val="238"/>
    </font>
    <font>
      <b/>
      <sz val="11"/>
      <color indexed="63"/>
      <name val="Calibri"/>
      <family val="2"/>
      <charset val="238"/>
    </font>
    <font>
      <i/>
      <sz val="11"/>
      <color indexed="23"/>
      <name val="Calibri"/>
      <family val="2"/>
      <charset val="238"/>
    </font>
    <font>
      <b/>
      <sz val="11"/>
      <color indexed="8"/>
      <name val="Calibri"/>
      <family val="2"/>
      <charset val="238"/>
    </font>
    <font>
      <sz val="11"/>
      <color indexed="20"/>
      <name val="Calibri"/>
      <family val="2"/>
      <charset val="238"/>
    </font>
    <font>
      <sz val="11"/>
      <color indexed="60"/>
      <name val="Calibri"/>
      <family val="2"/>
      <charset val="238"/>
    </font>
    <font>
      <b/>
      <sz val="11"/>
      <color indexed="52"/>
      <name val="Calibri"/>
      <family val="2"/>
      <charset val="238"/>
    </font>
    <font>
      <sz val="10"/>
      <name val="Arial"/>
      <family val="2"/>
    </font>
    <font>
      <sz val="10"/>
      <name val="Arial CE"/>
    </font>
    <font>
      <sz val="8"/>
      <name val="Arial CE"/>
      <charset val="238"/>
    </font>
    <font>
      <sz val="10"/>
      <color indexed="10"/>
      <name val="Times New Roman"/>
      <family val="1"/>
      <charset val="238"/>
    </font>
    <font>
      <b/>
      <sz val="10"/>
      <color indexed="10"/>
      <name val="Times New Roman"/>
      <family val="1"/>
      <charset val="238"/>
    </font>
    <font>
      <sz val="10"/>
      <color indexed="9"/>
      <name val="Times New Roman"/>
      <family val="1"/>
      <charset val="238"/>
    </font>
    <font>
      <b/>
      <sz val="16"/>
      <name val="Times New Roman"/>
      <family val="1"/>
      <charset val="238"/>
    </font>
    <font>
      <b/>
      <u/>
      <sz val="14"/>
      <name val="Times New Roman"/>
      <family val="1"/>
      <charset val="238"/>
    </font>
    <font>
      <b/>
      <sz val="12"/>
      <name val="Times New Roman"/>
      <family val="1"/>
      <charset val="238"/>
    </font>
    <font>
      <sz val="10"/>
      <name val="Calibri"/>
      <family val="2"/>
      <charset val="238"/>
    </font>
    <font>
      <b/>
      <sz val="10"/>
      <name val="Calibri"/>
      <family val="2"/>
      <charset val="238"/>
    </font>
    <font>
      <u/>
      <sz val="10"/>
      <name val="Calibri"/>
      <family val="2"/>
      <charset val="238"/>
    </font>
    <font>
      <b/>
      <u/>
      <sz val="10"/>
      <name val="Calibri"/>
      <family val="2"/>
      <charset val="238"/>
    </font>
    <font>
      <b/>
      <sz val="12"/>
      <color indexed="9"/>
      <name val="Times New Roman"/>
      <family val="1"/>
      <charset val="238"/>
    </font>
    <font>
      <b/>
      <sz val="9"/>
      <name val="Times New Roman"/>
      <family val="1"/>
      <charset val="238"/>
    </font>
    <font>
      <sz val="12"/>
      <name val="Times New Roman"/>
      <family val="1"/>
      <charset val="238"/>
    </font>
    <font>
      <b/>
      <sz val="10"/>
      <color indexed="16"/>
      <name val="Times New Roman"/>
      <family val="1"/>
      <charset val="238"/>
    </font>
    <font>
      <b/>
      <sz val="10"/>
      <color indexed="17"/>
      <name val="Times New Roman"/>
      <family val="1"/>
      <charset val="238"/>
    </font>
    <font>
      <b/>
      <sz val="8"/>
      <name val="Times New Roman"/>
      <family val="1"/>
      <charset val="238"/>
    </font>
    <font>
      <b/>
      <sz val="10"/>
      <color indexed="12"/>
      <name val="Times New Roman"/>
      <family val="1"/>
      <charset val="238"/>
    </font>
    <font>
      <b/>
      <sz val="9"/>
      <color indexed="10"/>
      <name val="Times New Roman"/>
      <family val="1"/>
      <charset val="238"/>
    </font>
    <font>
      <sz val="10"/>
      <color indexed="16"/>
      <name val="Times New Roman"/>
      <family val="1"/>
      <charset val="238"/>
    </font>
    <font>
      <b/>
      <i/>
      <sz val="12"/>
      <name val="Times New Roman"/>
      <family val="1"/>
      <charset val="238"/>
    </font>
    <font>
      <sz val="9"/>
      <color indexed="81"/>
      <name val="Tahoma"/>
      <family val="2"/>
      <charset val="238"/>
    </font>
    <font>
      <b/>
      <sz val="12"/>
      <color indexed="9"/>
      <name val="Calibri"/>
      <family val="2"/>
      <charset val="238"/>
    </font>
    <font>
      <b/>
      <sz val="8"/>
      <name val="Arial"/>
      <family val="2"/>
      <charset val="238"/>
    </font>
    <font>
      <b/>
      <sz val="9"/>
      <color indexed="81"/>
      <name val="Tahoma"/>
      <family val="2"/>
      <charset val="238"/>
    </font>
    <font>
      <b/>
      <sz val="9"/>
      <color indexed="12"/>
      <name val="Times New Roman"/>
      <family val="1"/>
      <charset val="238"/>
    </font>
    <font>
      <b/>
      <sz val="6"/>
      <color indexed="12"/>
      <name val="Times New Roman"/>
      <family val="1"/>
      <charset val="238"/>
    </font>
    <font>
      <b/>
      <u/>
      <sz val="10"/>
      <name val="Times New Roman"/>
      <family val="1"/>
      <charset val="238"/>
    </font>
    <font>
      <b/>
      <i/>
      <sz val="12"/>
      <color indexed="10"/>
      <name val="Times New Roman"/>
      <family val="1"/>
      <charset val="238"/>
    </font>
    <font>
      <b/>
      <u/>
      <sz val="12"/>
      <name val="Times New Roman"/>
      <family val="1"/>
      <charset val="238"/>
    </font>
    <font>
      <b/>
      <u/>
      <sz val="12"/>
      <color indexed="9"/>
      <name val="Calibri"/>
      <family val="2"/>
      <charset val="238"/>
    </font>
    <font>
      <b/>
      <sz val="12"/>
      <name val="Calibri"/>
      <family val="2"/>
      <charset val="238"/>
    </font>
    <font>
      <b/>
      <i/>
      <sz val="12"/>
      <name val="Calibri"/>
      <family val="2"/>
      <charset val="238"/>
    </font>
    <font>
      <sz val="14"/>
      <name val="Arial CE"/>
      <charset val="238"/>
    </font>
    <font>
      <sz val="10"/>
      <color indexed="10"/>
      <name val="Calibri"/>
      <family val="2"/>
      <charset val="238"/>
    </font>
    <font>
      <b/>
      <sz val="12"/>
      <color indexed="13"/>
      <name val="Calibri"/>
      <family val="2"/>
      <charset val="238"/>
    </font>
    <font>
      <b/>
      <sz val="20"/>
      <color indexed="60"/>
      <name val="Calibri"/>
      <family val="2"/>
      <charset val="238"/>
    </font>
    <font>
      <b/>
      <sz val="20"/>
      <color indexed="9"/>
      <name val="Calibri"/>
      <family val="2"/>
      <charset val="238"/>
    </font>
    <font>
      <b/>
      <sz val="10"/>
      <color indexed="10"/>
      <name val="Calibri"/>
      <family val="2"/>
      <charset val="238"/>
    </font>
    <font>
      <b/>
      <u/>
      <sz val="10"/>
      <color indexed="10"/>
      <name val="Calibri"/>
      <family val="2"/>
      <charset val="238"/>
    </font>
    <font>
      <b/>
      <sz val="9"/>
      <color indexed="10"/>
      <name val="Calibri"/>
      <family val="2"/>
      <charset val="238"/>
    </font>
    <font>
      <b/>
      <sz val="9"/>
      <name val="Calibri"/>
      <family val="2"/>
      <charset val="238"/>
    </font>
    <font>
      <b/>
      <i/>
      <sz val="10"/>
      <name val="Calibri"/>
      <family val="2"/>
      <charset val="238"/>
    </font>
    <font>
      <sz val="11"/>
      <name val="Calibri"/>
      <family val="2"/>
      <charset val="238"/>
    </font>
    <font>
      <u/>
      <sz val="11"/>
      <name val="Calibri"/>
      <family val="2"/>
      <charset val="238"/>
    </font>
    <font>
      <b/>
      <u/>
      <sz val="10"/>
      <color indexed="10"/>
      <name val="Times New Roman"/>
      <family val="1"/>
      <charset val="238"/>
    </font>
    <font>
      <b/>
      <sz val="12"/>
      <color indexed="10"/>
      <name val="Calibri"/>
      <family val="2"/>
      <charset val="238"/>
    </font>
    <font>
      <sz val="10"/>
      <color indexed="60"/>
      <name val="Calibri"/>
      <family val="2"/>
      <charset val="238"/>
    </font>
    <font>
      <i/>
      <sz val="10"/>
      <name val="Calibri"/>
      <family val="2"/>
      <charset val="238"/>
    </font>
    <font>
      <i/>
      <sz val="11"/>
      <name val="Calibri"/>
      <family val="2"/>
      <charset val="238"/>
    </font>
    <font>
      <b/>
      <i/>
      <u/>
      <sz val="11"/>
      <name val="Calibri"/>
      <family val="2"/>
      <charset val="238"/>
    </font>
    <font>
      <sz val="9"/>
      <color indexed="81"/>
      <name val="Segoe UI"/>
      <family val="2"/>
      <charset val="238"/>
    </font>
    <font>
      <sz val="10"/>
      <name val="Calibri"/>
      <family val="2"/>
      <charset val="238"/>
      <scheme val="minor"/>
    </font>
    <font>
      <b/>
      <sz val="10"/>
      <name val="Calibri"/>
      <family val="2"/>
      <charset val="238"/>
      <scheme val="minor"/>
    </font>
    <font>
      <i/>
      <sz val="10"/>
      <color indexed="10"/>
      <name val="Calibri"/>
      <family val="2"/>
      <charset val="238"/>
      <scheme val="minor"/>
    </font>
    <font>
      <sz val="10"/>
      <color indexed="10"/>
      <name val="Calibri"/>
      <family val="2"/>
      <charset val="238"/>
      <scheme val="minor"/>
    </font>
    <font>
      <b/>
      <sz val="10"/>
      <color theme="0"/>
      <name val="Calibri"/>
      <family val="2"/>
      <charset val="238"/>
      <scheme val="minor"/>
    </font>
    <font>
      <sz val="10"/>
      <color theme="0"/>
      <name val="Calibri"/>
      <family val="2"/>
      <charset val="238"/>
      <scheme val="minor"/>
    </font>
    <font>
      <b/>
      <sz val="15"/>
      <color indexed="9"/>
      <name val="Calibri"/>
      <family val="2"/>
      <charset val="238"/>
      <scheme val="minor"/>
    </font>
    <font>
      <b/>
      <sz val="8"/>
      <name val="Calibri"/>
      <family val="2"/>
      <charset val="238"/>
      <scheme val="minor"/>
    </font>
    <font>
      <b/>
      <sz val="11"/>
      <name val="Calibri"/>
      <family val="2"/>
      <charset val="238"/>
      <scheme val="minor"/>
    </font>
    <font>
      <sz val="12"/>
      <name val="Calibri"/>
      <family val="2"/>
      <charset val="238"/>
      <scheme val="minor"/>
    </font>
    <font>
      <b/>
      <sz val="9"/>
      <name val="Calibri"/>
      <family val="2"/>
      <charset val="238"/>
      <scheme val="minor"/>
    </font>
    <font>
      <b/>
      <sz val="10.5"/>
      <name val="Calibri"/>
      <family val="2"/>
      <charset val="238"/>
      <scheme val="minor"/>
    </font>
    <font>
      <b/>
      <sz val="12"/>
      <name val="Calibri"/>
      <family val="2"/>
      <charset val="238"/>
      <scheme val="minor"/>
    </font>
    <font>
      <b/>
      <sz val="10"/>
      <color indexed="8"/>
      <name val="Calibri"/>
      <family val="2"/>
      <charset val="238"/>
      <scheme val="minor"/>
    </font>
    <font>
      <sz val="10"/>
      <color theme="0"/>
      <name val="Arial"/>
      <family val="2"/>
      <charset val="238"/>
    </font>
    <font>
      <b/>
      <i/>
      <sz val="10"/>
      <name val="Calibri"/>
      <family val="2"/>
      <charset val="238"/>
      <scheme val="minor"/>
    </font>
    <font>
      <b/>
      <sz val="16"/>
      <name val="Calibri"/>
      <family val="2"/>
      <charset val="238"/>
      <scheme val="minor"/>
    </font>
    <font>
      <b/>
      <sz val="14"/>
      <name val="Calibri"/>
      <family val="2"/>
      <charset val="238"/>
      <scheme val="minor"/>
    </font>
    <font>
      <sz val="10"/>
      <color theme="0" tint="-0.34998626667073579"/>
      <name val="Calibri"/>
      <family val="2"/>
      <charset val="238"/>
      <scheme val="minor"/>
    </font>
    <font>
      <b/>
      <sz val="10"/>
      <color indexed="9"/>
      <name val="Calibri"/>
      <family val="2"/>
      <charset val="238"/>
      <scheme val="minor"/>
    </font>
    <font>
      <b/>
      <sz val="10"/>
      <color indexed="10"/>
      <name val="Calibri"/>
      <family val="2"/>
      <charset val="238"/>
      <scheme val="minor"/>
    </font>
    <font>
      <b/>
      <sz val="12"/>
      <color theme="0"/>
      <name val="Calibri"/>
      <family val="2"/>
      <charset val="238"/>
      <scheme val="minor"/>
    </font>
    <font>
      <b/>
      <sz val="16"/>
      <color theme="0"/>
      <name val="Calibri"/>
      <family val="2"/>
      <charset val="238"/>
      <scheme val="minor"/>
    </font>
    <font>
      <b/>
      <sz val="26"/>
      <color rgb="FFFFFF00"/>
      <name val="Calibri"/>
      <family val="2"/>
      <charset val="238"/>
      <scheme val="minor"/>
    </font>
    <font>
      <sz val="11"/>
      <name val="Calibri"/>
      <family val="2"/>
      <charset val="238"/>
      <scheme val="minor"/>
    </font>
    <font>
      <i/>
      <sz val="10"/>
      <name val="Calibri"/>
      <family val="2"/>
      <charset val="238"/>
      <scheme val="minor"/>
    </font>
    <font>
      <sz val="10"/>
      <color theme="0"/>
      <name val="Times New Roman"/>
      <family val="1"/>
      <charset val="238"/>
    </font>
    <font>
      <b/>
      <sz val="10"/>
      <color theme="0"/>
      <name val="Times New Roman"/>
      <family val="1"/>
      <charset val="238"/>
    </font>
    <font>
      <b/>
      <u/>
      <sz val="11"/>
      <name val="Calibri"/>
      <family val="2"/>
      <charset val="238"/>
      <scheme val="minor"/>
    </font>
    <font>
      <b/>
      <i/>
      <sz val="11"/>
      <name val="Calibri"/>
      <family val="2"/>
      <charset val="238"/>
      <scheme val="minor"/>
    </font>
    <font>
      <i/>
      <sz val="11"/>
      <name val="Calibri"/>
      <family val="2"/>
      <charset val="238"/>
      <scheme val="minor"/>
    </font>
    <font>
      <b/>
      <u/>
      <sz val="10"/>
      <name val="Calibri"/>
      <family val="2"/>
      <charset val="238"/>
      <scheme val="minor"/>
    </font>
    <font>
      <b/>
      <sz val="11"/>
      <color theme="0"/>
      <name val="Calibri"/>
      <family val="2"/>
      <charset val="238"/>
      <scheme val="minor"/>
    </font>
    <font>
      <i/>
      <sz val="11"/>
      <color indexed="10"/>
      <name val="Calibri"/>
      <family val="2"/>
      <charset val="238"/>
      <scheme val="minor"/>
    </font>
    <font>
      <b/>
      <i/>
      <sz val="11"/>
      <color theme="6" tint="-0.499984740745262"/>
      <name val="Calibri"/>
      <family val="2"/>
      <charset val="238"/>
      <scheme val="minor"/>
    </font>
    <font>
      <b/>
      <sz val="10"/>
      <color rgb="FFC00000"/>
      <name val="Calibri"/>
      <family val="2"/>
      <charset val="238"/>
      <scheme val="minor"/>
    </font>
    <font>
      <sz val="10"/>
      <color rgb="FFFF0000"/>
      <name val="Calibri"/>
      <family val="2"/>
      <charset val="238"/>
      <scheme val="minor"/>
    </font>
    <font>
      <b/>
      <u/>
      <sz val="10"/>
      <color rgb="FFFF0000"/>
      <name val="Calibri"/>
      <family val="2"/>
      <charset val="238"/>
    </font>
    <font>
      <b/>
      <sz val="10"/>
      <color rgb="FFFF0000"/>
      <name val="Calibri"/>
      <family val="2"/>
      <charset val="238"/>
    </font>
    <font>
      <sz val="11"/>
      <color theme="0"/>
      <name val="Calibri"/>
      <family val="2"/>
      <charset val="238"/>
      <scheme val="minor"/>
    </font>
    <font>
      <b/>
      <i/>
      <sz val="11"/>
      <color theme="0"/>
      <name val="Calibri"/>
      <family val="2"/>
      <charset val="238"/>
      <scheme val="minor"/>
    </font>
    <font>
      <b/>
      <sz val="12"/>
      <color rgb="FFC00000"/>
      <name val="Calibri"/>
      <family val="2"/>
      <charset val="238"/>
      <scheme val="minor"/>
    </font>
    <font>
      <b/>
      <sz val="12"/>
      <color rgb="FFFFFF00"/>
      <name val="Calibri"/>
      <family val="2"/>
      <charset val="238"/>
      <scheme val="minor"/>
    </font>
    <font>
      <b/>
      <sz val="11"/>
      <color rgb="FFFFFF00"/>
      <name val="Calibri"/>
      <family val="2"/>
      <charset val="238"/>
      <scheme val="minor"/>
    </font>
    <font>
      <b/>
      <sz val="10"/>
      <color rgb="FFFFFF00"/>
      <name val="Calibri"/>
      <family val="2"/>
      <charset val="238"/>
      <scheme val="minor"/>
    </font>
    <font>
      <sz val="10"/>
      <color rgb="FFFFFF00"/>
      <name val="Calibri"/>
      <family val="2"/>
      <charset val="238"/>
      <scheme val="minor"/>
    </font>
    <font>
      <b/>
      <sz val="14"/>
      <color rgb="FFFFFF00"/>
      <name val="Calibri"/>
      <family val="2"/>
      <charset val="238"/>
      <scheme val="minor"/>
    </font>
    <font>
      <b/>
      <sz val="12"/>
      <color theme="9" tint="0.39997558519241921"/>
      <name val="Calibri"/>
      <family val="2"/>
      <charset val="238"/>
      <scheme val="minor"/>
    </font>
    <font>
      <b/>
      <i/>
      <sz val="12"/>
      <name val="Calibri"/>
      <family val="2"/>
      <charset val="238"/>
      <scheme val="minor"/>
    </font>
    <font>
      <b/>
      <sz val="10"/>
      <color rgb="FFA1A1A1"/>
      <name val="Calibri"/>
      <family val="2"/>
      <charset val="238"/>
      <scheme val="minor"/>
    </font>
    <font>
      <b/>
      <u/>
      <sz val="12"/>
      <color theme="0"/>
      <name val="Calibri"/>
      <family val="2"/>
      <charset val="238"/>
      <scheme val="minor"/>
    </font>
    <font>
      <b/>
      <sz val="12"/>
      <color theme="0"/>
      <name val="Calibri"/>
      <family val="2"/>
      <charset val="238"/>
    </font>
    <font>
      <b/>
      <sz val="14"/>
      <color rgb="FFC00000"/>
      <name val="Calibri"/>
      <family val="2"/>
      <charset val="238"/>
      <scheme val="minor"/>
    </font>
    <font>
      <sz val="14"/>
      <name val="Calibri"/>
      <family val="2"/>
      <charset val="238"/>
      <scheme val="minor"/>
    </font>
    <font>
      <b/>
      <sz val="14"/>
      <color rgb="FFC00000"/>
      <name val="Calibri"/>
      <family val="2"/>
      <charset val="238"/>
    </font>
    <font>
      <b/>
      <sz val="14"/>
      <color theme="0"/>
      <name val="Calibri"/>
      <family val="2"/>
      <charset val="238"/>
      <scheme val="minor"/>
    </font>
    <font>
      <i/>
      <sz val="12"/>
      <color theme="0"/>
      <name val="Calibri"/>
      <family val="2"/>
      <charset val="238"/>
      <scheme val="minor"/>
    </font>
    <font>
      <i/>
      <sz val="11"/>
      <color theme="6" tint="-0.499984740745262"/>
      <name val="Calibri"/>
      <family val="2"/>
      <charset val="238"/>
      <scheme val="minor"/>
    </font>
    <font>
      <b/>
      <sz val="18"/>
      <color theme="0"/>
      <name val="Calibri"/>
      <family val="2"/>
      <charset val="238"/>
      <scheme val="minor"/>
    </font>
    <font>
      <b/>
      <u/>
      <sz val="12"/>
      <name val="Calibri"/>
      <family val="2"/>
      <charset val="238"/>
      <scheme val="minor"/>
    </font>
    <font>
      <b/>
      <sz val="10"/>
      <color rgb="FF0070C0"/>
      <name val="Times New Roman"/>
      <family val="1"/>
      <charset val="238"/>
    </font>
    <font>
      <b/>
      <sz val="9"/>
      <color theme="7" tint="0.59999389629810485"/>
      <name val="Calibri"/>
      <family val="2"/>
      <charset val="238"/>
      <scheme val="minor"/>
    </font>
    <font>
      <b/>
      <sz val="20"/>
      <name val="Calibri"/>
      <family val="2"/>
      <charset val="238"/>
      <scheme val="minor"/>
    </font>
    <font>
      <b/>
      <sz val="20"/>
      <color theme="0"/>
      <name val="Calibri"/>
      <family val="2"/>
      <charset val="238"/>
      <scheme val="minor"/>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2"/>
      </patternFill>
    </fill>
    <fill>
      <patternFill patternType="solid">
        <fgColor indexed="55"/>
      </patternFill>
    </fill>
    <fill>
      <patternFill patternType="solid">
        <fgColor indexed="26"/>
      </patternFill>
    </fill>
    <fill>
      <patternFill patternType="solid">
        <fgColor indexed="22"/>
      </patternFill>
    </fill>
    <fill>
      <patternFill patternType="solid">
        <fgColor indexed="43"/>
      </patternFill>
    </fill>
    <fill>
      <patternFill patternType="gray0625"/>
    </fill>
    <fill>
      <patternFill patternType="solid">
        <fgColor indexed="43"/>
        <bgColor indexed="64"/>
      </patternFill>
    </fill>
    <fill>
      <patternFill patternType="solid">
        <fgColor indexed="10"/>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37"/>
        <bgColor indexed="64"/>
      </patternFill>
    </fill>
    <fill>
      <patternFill patternType="solid">
        <fgColor indexed="13"/>
        <bgColor indexed="64"/>
      </patternFill>
    </fill>
    <fill>
      <patternFill patternType="lightHorizontal"/>
    </fill>
    <fill>
      <patternFill patternType="lightHorizontal">
        <bgColor indexed="43"/>
      </patternFill>
    </fill>
    <fill>
      <patternFill patternType="solid">
        <fgColor indexed="48"/>
        <bgColor indexed="64"/>
      </patternFill>
    </fill>
    <fill>
      <patternFill patternType="solid">
        <fgColor indexed="41"/>
        <bgColor indexed="64"/>
      </patternFill>
    </fill>
    <fill>
      <patternFill patternType="solid">
        <fgColor indexed="16"/>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rgb="FFFFFFCC"/>
        <bgColor indexed="64"/>
      </patternFill>
    </fill>
    <fill>
      <patternFill patternType="solid">
        <fgColor rgb="FFFF6600"/>
        <bgColor indexed="64"/>
      </patternFill>
    </fill>
    <fill>
      <patternFill patternType="solid">
        <fgColor theme="9" tint="0.39997558519241921"/>
        <bgColor indexed="64"/>
      </patternFill>
    </fill>
    <fill>
      <patternFill patternType="solid">
        <fgColor rgb="FF00FF00"/>
        <bgColor indexed="64"/>
      </patternFill>
    </fill>
    <fill>
      <patternFill patternType="solid">
        <fgColor theme="7" tint="0.39997558519241921"/>
        <bgColor indexed="64"/>
      </patternFill>
    </fill>
    <fill>
      <patternFill patternType="solid">
        <fgColor rgb="FFFFFF99"/>
        <bgColor indexed="64"/>
      </patternFill>
    </fill>
    <fill>
      <patternFill patternType="solid">
        <fgColor rgb="FF92D050"/>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6" tint="0.59999389629810485"/>
        <bgColor indexed="64"/>
      </patternFill>
    </fill>
    <fill>
      <patternFill patternType="solid">
        <fgColor rgb="FF0070C0"/>
        <bgColor indexed="64"/>
      </patternFill>
    </fill>
    <fill>
      <patternFill patternType="solid">
        <fgColor rgb="FF99CCFF"/>
        <bgColor indexed="64"/>
      </patternFill>
    </fill>
    <fill>
      <patternFill patternType="gray0625">
        <bgColor rgb="FFFFFFCC"/>
      </patternFill>
    </fill>
    <fill>
      <patternFill patternType="solid">
        <fgColor theme="7" tint="-0.249977111117893"/>
        <bgColor indexed="64"/>
      </patternFill>
    </fill>
    <fill>
      <patternFill patternType="solid">
        <fgColor rgb="FFFF3300"/>
        <bgColor indexed="64"/>
      </patternFill>
    </fill>
    <fill>
      <patternFill patternType="solid">
        <fgColor rgb="FFFFFF00"/>
        <bgColor indexed="64"/>
      </patternFill>
    </fill>
    <fill>
      <patternFill patternType="solid">
        <fgColor rgb="FFCCFFFF"/>
        <bgColor indexed="64"/>
      </patternFill>
    </fill>
    <fill>
      <patternFill patternType="solid">
        <fgColor theme="6" tint="0.39997558519241921"/>
        <bgColor indexed="64"/>
      </patternFill>
    </fill>
    <fill>
      <patternFill patternType="solid">
        <fgColor theme="9" tint="0.39994506668294322"/>
        <bgColor indexed="64"/>
      </patternFill>
    </fill>
    <fill>
      <patternFill patternType="solid">
        <fgColor theme="5" tint="-0.249977111117893"/>
        <bgColor indexed="64"/>
      </patternFill>
    </fill>
  </fills>
  <borders count="273">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DashDotDot">
        <color indexed="64"/>
      </right>
      <top style="thin">
        <color indexed="64"/>
      </top>
      <bottom style="thin">
        <color indexed="64"/>
      </bottom>
      <diagonal/>
    </border>
    <border>
      <left style="mediumDashDotDot">
        <color indexed="64"/>
      </left>
      <right style="thin">
        <color indexed="64"/>
      </right>
      <top style="thin">
        <color indexed="64"/>
      </top>
      <bottom style="thin">
        <color indexed="64"/>
      </bottom>
      <diagonal/>
    </border>
    <border>
      <left style="thin">
        <color indexed="64"/>
      </left>
      <right style="mediumDashDotDot">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dashDot">
        <color indexed="64"/>
      </left>
      <right style="thin">
        <color indexed="64"/>
      </right>
      <top style="medium">
        <color indexed="64"/>
      </top>
      <bottom style="medium">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medium">
        <color indexed="64"/>
      </bottom>
      <diagonal/>
    </border>
    <border>
      <left style="dashDot">
        <color indexed="64"/>
      </left>
      <right style="thin">
        <color indexed="64"/>
      </right>
      <top style="thin">
        <color indexed="64"/>
      </top>
      <bottom style="thin">
        <color indexed="64"/>
      </bottom>
      <diagonal/>
    </border>
    <border>
      <left style="dashDot">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Dashed">
        <color indexed="64"/>
      </right>
      <top style="thin">
        <color indexed="64"/>
      </top>
      <bottom/>
      <diagonal/>
    </border>
    <border>
      <left style="mediumDashDotDot">
        <color indexed="64"/>
      </left>
      <right style="thin">
        <color indexed="64"/>
      </right>
      <top style="thin">
        <color indexed="64"/>
      </top>
      <bottom style="thick">
        <color indexed="64"/>
      </bottom>
      <diagonal/>
    </border>
    <border>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Dashed">
        <color indexed="64"/>
      </left>
      <right style="medium">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right style="thin">
        <color indexed="64"/>
      </right>
      <top style="thin">
        <color indexed="64"/>
      </top>
      <bottom style="thick">
        <color indexed="64"/>
      </bottom>
      <diagonal/>
    </border>
    <border>
      <left style="double">
        <color indexed="64"/>
      </left>
      <right style="thin">
        <color indexed="64"/>
      </right>
      <top/>
      <bottom/>
      <diagonal/>
    </border>
    <border>
      <left/>
      <right style="medium">
        <color indexed="64"/>
      </right>
      <top/>
      <bottom/>
      <diagonal/>
    </border>
    <border>
      <left style="medium">
        <color indexed="64"/>
      </left>
      <right style="mediumDashDotDot">
        <color indexed="64"/>
      </right>
      <top/>
      <bottom/>
      <diagonal/>
    </border>
    <border>
      <left style="mediumDashDotDot">
        <color indexed="64"/>
      </left>
      <right/>
      <top/>
      <bottom/>
      <diagonal/>
    </border>
    <border>
      <left/>
      <right style="mediumDashDotDot">
        <color indexed="64"/>
      </right>
      <top/>
      <bottom/>
      <diagonal/>
    </border>
    <border>
      <left/>
      <right style="thin">
        <color indexed="64"/>
      </right>
      <top/>
      <bottom/>
      <diagonal/>
    </border>
    <border>
      <left style="thin">
        <color indexed="64"/>
      </left>
      <right/>
      <top/>
      <bottom/>
      <diagonal/>
    </border>
    <border>
      <left style="mediumDashDotDot">
        <color indexed="64"/>
      </left>
      <right style="thin">
        <color indexed="64"/>
      </right>
      <top/>
      <bottom/>
      <diagonal/>
    </border>
    <border>
      <left style="thin">
        <color indexed="64"/>
      </left>
      <right style="mediumDashDotDot">
        <color indexed="64"/>
      </right>
      <top/>
      <bottom/>
      <diagonal/>
    </border>
    <border>
      <left style="medium">
        <color indexed="64"/>
      </left>
      <right style="thin">
        <color indexed="64"/>
      </right>
      <top style="thick">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ck">
        <color indexed="64"/>
      </top>
      <bottom/>
      <diagonal/>
    </border>
    <border>
      <left style="thin">
        <color indexed="64"/>
      </left>
      <right/>
      <top style="thick">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double">
        <color indexed="64"/>
      </left>
      <right style="double">
        <color indexed="64"/>
      </right>
      <top/>
      <bottom/>
      <diagonal/>
    </border>
    <border>
      <left/>
      <right style="medium">
        <color indexed="64"/>
      </right>
      <top style="thin">
        <color indexed="64"/>
      </top>
      <bottom style="thin">
        <color indexed="64"/>
      </bottom>
      <diagonal/>
    </border>
    <border>
      <left style="medium">
        <color indexed="64"/>
      </left>
      <right style="slantDashDot">
        <color indexed="64"/>
      </right>
      <top style="thin">
        <color indexed="64"/>
      </top>
      <bottom style="thin">
        <color indexed="64"/>
      </bottom>
      <diagonal/>
    </border>
    <border>
      <left style="thin">
        <color indexed="64"/>
      </left>
      <right style="slantDashDot">
        <color indexed="64"/>
      </right>
      <top style="thin">
        <color indexed="64"/>
      </top>
      <bottom style="thin">
        <color indexed="64"/>
      </bottom>
      <diagonal/>
    </border>
    <border>
      <left style="mediumDashed">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Dashed">
        <color indexed="64"/>
      </left>
      <right style="medium">
        <color indexed="64"/>
      </right>
      <top style="thin">
        <color indexed="64"/>
      </top>
      <bottom/>
      <diagonal/>
    </border>
    <border>
      <left style="thin">
        <color indexed="64"/>
      </left>
      <right style="slantDashDot">
        <color indexed="64"/>
      </right>
      <top style="thin">
        <color indexed="64"/>
      </top>
      <bottom/>
      <diagonal/>
    </border>
    <border>
      <left style="thin">
        <color indexed="64"/>
      </left>
      <right style="double">
        <color indexed="64"/>
      </right>
      <top style="thin">
        <color indexed="64"/>
      </top>
      <bottom style="thick">
        <color indexed="64"/>
      </bottom>
      <diagonal/>
    </border>
    <border>
      <left style="double">
        <color indexed="64"/>
      </left>
      <right style="double">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top/>
      <bottom/>
      <diagonal/>
    </border>
    <border>
      <left/>
      <right style="double">
        <color indexed="64"/>
      </right>
      <top/>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top/>
      <bottom style="thick">
        <color indexed="64"/>
      </bottom>
      <diagonal/>
    </border>
    <border>
      <left style="thin">
        <color indexed="64"/>
      </left>
      <right style="thin">
        <color indexed="64"/>
      </right>
      <top style="medium">
        <color indexed="64"/>
      </top>
      <bottom style="thin">
        <color indexed="64"/>
      </bottom>
      <diagonal/>
    </border>
    <border>
      <left/>
      <right/>
      <top style="dashDotDot">
        <color indexed="64"/>
      </top>
      <bottom/>
      <diagonal/>
    </border>
    <border>
      <left/>
      <right style="medium">
        <color indexed="64"/>
      </right>
      <top style="dashDotDot">
        <color indexed="64"/>
      </top>
      <bottom/>
      <diagonal/>
    </border>
    <border>
      <left style="thin">
        <color indexed="64"/>
      </left>
      <right style="medium">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double">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bottom style="thin">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slantDashDot">
        <color indexed="64"/>
      </left>
      <right style="thin">
        <color indexed="64"/>
      </right>
      <top style="slantDashDot">
        <color indexed="64"/>
      </top>
      <bottom style="slantDashDot">
        <color indexed="64"/>
      </bottom>
      <diagonal/>
    </border>
    <border>
      <left style="dotted">
        <color indexed="64"/>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double">
        <color indexed="64"/>
      </right>
      <top style="double">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diagonal/>
    </border>
    <border>
      <left style="medium">
        <color indexed="64"/>
      </left>
      <right style="mediumDashDotDot">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double">
        <color indexed="64"/>
      </bottom>
      <diagonal/>
    </border>
    <border>
      <left style="mediumDashDot">
        <color indexed="64"/>
      </left>
      <right/>
      <top style="thin">
        <color indexed="64"/>
      </top>
      <bottom style="thin">
        <color indexed="64"/>
      </bottom>
      <diagonal/>
    </border>
    <border>
      <left/>
      <right style="mediumDashDot">
        <color indexed="64"/>
      </right>
      <top style="thin">
        <color indexed="64"/>
      </top>
      <bottom style="thin">
        <color indexed="64"/>
      </bottom>
      <diagonal/>
    </border>
    <border>
      <left style="double">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bottom style="double">
        <color indexed="64"/>
      </bottom>
      <diagonal/>
    </border>
    <border>
      <left style="medium">
        <color indexed="64"/>
      </left>
      <right style="slantDashDot">
        <color indexed="64"/>
      </right>
      <top style="medium">
        <color indexed="64"/>
      </top>
      <bottom style="double">
        <color indexed="64"/>
      </bottom>
      <diagonal/>
    </border>
    <border>
      <left style="thin">
        <color indexed="64"/>
      </left>
      <right style="slantDashDot">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double">
        <color indexed="64"/>
      </left>
      <right style="double">
        <color indexed="64"/>
      </right>
      <top/>
      <bottom style="double">
        <color indexed="64"/>
      </bottom>
      <diagonal/>
    </border>
    <border>
      <left style="medium">
        <color indexed="64"/>
      </left>
      <right style="mediumDashDotDot">
        <color indexed="64"/>
      </right>
      <top style="medium">
        <color indexed="64"/>
      </top>
      <bottom style="double">
        <color indexed="64"/>
      </bottom>
      <diagonal/>
    </border>
    <border>
      <left style="mediumDashDotDot">
        <color indexed="64"/>
      </left>
      <right style="thin">
        <color indexed="64"/>
      </right>
      <top style="medium">
        <color indexed="64"/>
      </top>
      <bottom style="double">
        <color indexed="64"/>
      </bottom>
      <diagonal/>
    </border>
    <border>
      <left style="thin">
        <color indexed="64"/>
      </left>
      <right style="mediumDashDotDot">
        <color indexed="64"/>
      </right>
      <top style="medium">
        <color indexed="64"/>
      </top>
      <bottom style="double">
        <color indexed="64"/>
      </bottom>
      <diagonal/>
    </border>
    <border>
      <left/>
      <right/>
      <top/>
      <bottom style="thick">
        <color indexed="64"/>
      </bottom>
      <diagonal/>
    </border>
    <border>
      <left style="double">
        <color indexed="64"/>
      </left>
      <right style="dotted">
        <color indexed="64"/>
      </right>
      <top style="dashDotDot">
        <color indexed="64"/>
      </top>
      <bottom style="dotted">
        <color indexed="64"/>
      </bottom>
      <diagonal/>
    </border>
    <border>
      <left style="dotted">
        <color indexed="64"/>
      </left>
      <right style="double">
        <color indexed="64"/>
      </right>
      <top style="dashDotDot">
        <color indexed="64"/>
      </top>
      <bottom style="dotted">
        <color indexed="64"/>
      </bottom>
      <diagonal/>
    </border>
    <border>
      <left style="double">
        <color indexed="64"/>
      </left>
      <right style="dotted">
        <color indexed="64"/>
      </right>
      <top style="dotted">
        <color indexed="64"/>
      </top>
      <bottom style="dotted">
        <color indexed="64"/>
      </bottom>
      <diagonal/>
    </border>
    <border>
      <left style="dotted">
        <color indexed="64"/>
      </left>
      <right style="double">
        <color indexed="64"/>
      </right>
      <top style="dotted">
        <color indexed="64"/>
      </top>
      <bottom style="dotted">
        <color indexed="64"/>
      </bottom>
      <diagonal/>
    </border>
    <border>
      <left style="dotted">
        <color indexed="64"/>
      </left>
      <right style="double">
        <color indexed="64"/>
      </right>
      <top style="dotted">
        <color indexed="64"/>
      </top>
      <bottom style="double">
        <color indexed="64"/>
      </bottom>
      <diagonal/>
    </border>
    <border>
      <left style="dotted">
        <color indexed="64"/>
      </left>
      <right style="dotted">
        <color indexed="64"/>
      </right>
      <top style="dashDotDot">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uble">
        <color indexed="64"/>
      </bottom>
      <diagonal/>
    </border>
    <border>
      <left style="double">
        <color indexed="64"/>
      </left>
      <right style="dotted">
        <color indexed="64"/>
      </right>
      <top style="dotted">
        <color indexed="64"/>
      </top>
      <bottom style="double">
        <color indexed="64"/>
      </bottom>
      <diagonal/>
    </border>
    <border>
      <left/>
      <right style="double">
        <color indexed="64"/>
      </right>
      <top style="double">
        <color indexed="64"/>
      </top>
      <bottom style="dashDotDot">
        <color indexed="64"/>
      </bottom>
      <diagonal/>
    </border>
    <border>
      <left style="thin">
        <color indexed="64"/>
      </left>
      <right/>
      <top style="medium">
        <color indexed="64"/>
      </top>
      <bottom style="thin">
        <color indexed="64"/>
      </bottom>
      <diagonal/>
    </border>
    <border>
      <left style="thin">
        <color indexed="64"/>
      </left>
      <right style="medium">
        <color indexed="64"/>
      </right>
      <top style="double">
        <color indexed="64"/>
      </top>
      <bottom/>
      <diagonal/>
    </border>
    <border>
      <left style="thin">
        <color indexed="64"/>
      </left>
      <right style="medium">
        <color indexed="64"/>
      </right>
      <top style="thin">
        <color indexed="64"/>
      </top>
      <bottom style="double">
        <color indexed="64"/>
      </bottom>
      <diagonal/>
    </border>
    <border>
      <left/>
      <right/>
      <top style="thin">
        <color indexed="64"/>
      </top>
      <bottom style="medium">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medium">
        <color indexed="64"/>
      </top>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bottom style="thick">
        <color indexed="64"/>
      </bottom>
      <diagonal/>
    </border>
    <border>
      <left style="thin">
        <color indexed="64"/>
      </left>
      <right style="thin">
        <color indexed="64"/>
      </right>
      <top style="slantDashDot">
        <color indexed="64"/>
      </top>
      <bottom style="slantDashDot">
        <color indexed="64"/>
      </bottom>
      <diagonal/>
    </border>
    <border>
      <left style="thin">
        <color indexed="64"/>
      </left>
      <right style="slantDashDot">
        <color indexed="64"/>
      </right>
      <top style="slantDashDot">
        <color indexed="64"/>
      </top>
      <bottom style="slantDashDot">
        <color indexed="64"/>
      </bottom>
      <diagonal/>
    </border>
    <border>
      <left/>
      <right style="thin">
        <color indexed="64"/>
      </right>
      <top style="double">
        <color indexed="64"/>
      </top>
      <bottom style="double">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dashDotDot">
        <color indexed="64"/>
      </top>
      <bottom/>
      <diagonal/>
    </border>
    <border>
      <left/>
      <right style="double">
        <color indexed="64"/>
      </right>
      <top style="medium">
        <color indexed="64"/>
      </top>
      <bottom style="double">
        <color indexed="64"/>
      </bottom>
      <diagonal/>
    </border>
    <border>
      <left style="medium">
        <color indexed="64"/>
      </left>
      <right/>
      <top/>
      <bottom style="thick">
        <color indexed="64"/>
      </bottom>
      <diagonal/>
    </border>
    <border>
      <left style="medium">
        <color indexed="64"/>
      </left>
      <right/>
      <top style="medium">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tted">
        <color indexed="64"/>
      </right>
      <top style="thin">
        <color indexed="64"/>
      </top>
      <bottom style="thin">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dotted">
        <color indexed="64"/>
      </right>
      <top style="double">
        <color indexed="64"/>
      </top>
      <bottom style="thin">
        <color indexed="64"/>
      </bottom>
      <diagonal/>
    </border>
    <border>
      <left style="double">
        <color indexed="64"/>
      </left>
      <right/>
      <top style="double">
        <color indexed="64"/>
      </top>
      <bottom style="dashDotDot">
        <color indexed="64"/>
      </bottom>
      <diagonal/>
    </border>
    <border>
      <left/>
      <right style="dotted">
        <color indexed="64"/>
      </right>
      <top style="double">
        <color indexed="64"/>
      </top>
      <bottom style="dashDotDot">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ck">
        <color indexed="64"/>
      </bottom>
      <diagonal/>
    </border>
    <border>
      <left style="medium">
        <color indexed="64"/>
      </left>
      <right style="medium">
        <color indexed="64"/>
      </right>
      <top/>
      <bottom style="thin">
        <color indexed="64"/>
      </bottom>
      <diagonal/>
    </border>
    <border>
      <left style="thin">
        <color indexed="64"/>
      </left>
      <right style="double">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DashDotDot">
        <color indexed="64"/>
      </right>
      <top style="thin">
        <color indexed="64"/>
      </top>
      <bottom style="thick">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DashDotDot">
        <color indexed="64"/>
      </left>
      <right style="mediumDashDotDot">
        <color indexed="64"/>
      </right>
      <top style="thin">
        <color indexed="64"/>
      </top>
      <bottom/>
      <diagonal/>
    </border>
    <border>
      <left style="mediumDashDotDot">
        <color indexed="64"/>
      </left>
      <right style="mediumDashDotDot">
        <color indexed="64"/>
      </right>
      <top/>
      <bottom/>
      <diagonal/>
    </border>
    <border>
      <left style="mediumDashDotDot">
        <color indexed="64"/>
      </left>
      <right style="mediumDashDotDot">
        <color indexed="64"/>
      </right>
      <top/>
      <bottom style="thin">
        <color indexed="64"/>
      </bottom>
      <diagonal/>
    </border>
    <border>
      <left style="mediumDashDotDot">
        <color indexed="64"/>
      </left>
      <right/>
      <top style="thin">
        <color indexed="64"/>
      </top>
      <bottom/>
      <diagonal/>
    </border>
    <border>
      <left style="mediumDashDotDot">
        <color indexed="64"/>
      </left>
      <right/>
      <top/>
      <bottom style="thin">
        <color indexed="64"/>
      </bottom>
      <diagonal/>
    </border>
    <border>
      <left style="double">
        <color indexed="64"/>
      </left>
      <right/>
      <top style="double">
        <color indexed="64"/>
      </top>
      <bottom style="thin">
        <color indexed="64"/>
      </bottom>
      <diagonal/>
    </border>
    <border>
      <left style="thin">
        <color indexed="64"/>
      </left>
      <right style="thin">
        <color indexed="64"/>
      </right>
      <top/>
      <bottom style="thick">
        <color indexed="64"/>
      </bottom>
      <diagonal/>
    </border>
    <border>
      <left style="medium">
        <color indexed="64"/>
      </left>
      <right style="mediumDashDot">
        <color indexed="64"/>
      </right>
      <top style="thin">
        <color indexed="64"/>
      </top>
      <bottom/>
      <diagonal/>
    </border>
    <border>
      <left style="medium">
        <color indexed="64"/>
      </left>
      <right style="mediumDashDot">
        <color indexed="64"/>
      </right>
      <top/>
      <bottom/>
      <diagonal/>
    </border>
    <border>
      <left style="medium">
        <color indexed="64"/>
      </left>
      <right style="mediumDashDot">
        <color indexed="64"/>
      </right>
      <top/>
      <bottom style="thick">
        <color indexed="64"/>
      </bottom>
      <diagonal/>
    </border>
    <border>
      <left style="double">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top/>
      <bottom style="thin">
        <color indexed="64"/>
      </bottom>
      <diagonal/>
    </border>
    <border>
      <left style="thin">
        <color indexed="64"/>
      </left>
      <right/>
      <top/>
      <bottom style="thick">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top style="thin">
        <color indexed="64"/>
      </top>
      <bottom style="thin">
        <color indexed="64"/>
      </bottom>
      <diagonal/>
    </border>
    <border>
      <left style="double">
        <color indexed="64"/>
      </left>
      <right/>
      <top style="medium">
        <color indexed="64"/>
      </top>
      <bottom style="double">
        <color indexed="64"/>
      </bottom>
      <diagonal/>
    </border>
    <border>
      <left style="double">
        <color indexed="64"/>
      </left>
      <right/>
      <top style="medium">
        <color indexed="64"/>
      </top>
      <bottom style="medium">
        <color indexed="64"/>
      </bottom>
      <diagonal/>
    </border>
    <border>
      <left/>
      <right/>
      <top style="medium">
        <color indexed="64"/>
      </top>
      <bottom style="double">
        <color indexed="64"/>
      </bottom>
      <diagonal/>
    </border>
    <border>
      <left/>
      <right style="double">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double">
        <color indexed="64"/>
      </left>
      <right/>
      <top style="medium">
        <color indexed="64"/>
      </top>
      <bottom/>
      <diagonal/>
    </border>
    <border>
      <left style="dashDot">
        <color indexed="64"/>
      </left>
      <right style="thin">
        <color indexed="64"/>
      </right>
      <top style="medium">
        <color indexed="64"/>
      </top>
      <bottom/>
      <diagonal/>
    </border>
    <border>
      <left style="dashDot">
        <color indexed="64"/>
      </left>
      <right style="thin">
        <color indexed="64"/>
      </right>
      <top/>
      <bottom/>
      <diagonal/>
    </border>
    <border>
      <left style="dashDot">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style="dashDot">
        <color indexed="64"/>
      </right>
      <top style="medium">
        <color indexed="64"/>
      </top>
      <bottom/>
      <diagonal/>
    </border>
    <border>
      <left style="thin">
        <color indexed="64"/>
      </left>
      <right style="dashDot">
        <color indexed="64"/>
      </right>
      <top/>
      <bottom/>
      <diagonal/>
    </border>
    <border>
      <left style="thin">
        <color indexed="64"/>
      </left>
      <right style="dashDot">
        <color indexed="64"/>
      </right>
      <top/>
      <bottom style="medium">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style="dashDot">
        <color indexed="64"/>
      </left>
      <right style="thin">
        <color indexed="64"/>
      </right>
      <top style="thin">
        <color indexed="64"/>
      </top>
      <bottom/>
      <diagonal/>
    </border>
    <border>
      <left style="thin">
        <color indexed="64"/>
      </left>
      <right style="thin">
        <color indexed="64"/>
      </right>
      <top style="double">
        <color rgb="FFFF0000"/>
      </top>
      <bottom style="thin">
        <color indexed="64"/>
      </bottom>
      <diagonal/>
    </border>
    <border>
      <left style="thin">
        <color indexed="64"/>
      </left>
      <right style="medium">
        <color indexed="64"/>
      </right>
      <top style="double">
        <color rgb="FFFF0000"/>
      </top>
      <bottom style="thin">
        <color indexed="64"/>
      </bottom>
      <diagonal/>
    </border>
    <border>
      <left style="medium">
        <color indexed="64"/>
      </left>
      <right style="thin">
        <color indexed="64"/>
      </right>
      <top style="double">
        <color rgb="FFFF0000"/>
      </top>
      <bottom style="thin">
        <color indexed="64"/>
      </bottom>
      <diagonal/>
    </border>
    <border>
      <left style="thin">
        <color indexed="64"/>
      </left>
      <right style="thin">
        <color indexed="64"/>
      </right>
      <top style="thin">
        <color indexed="64"/>
      </top>
      <bottom style="double">
        <color rgb="FFFF0000"/>
      </bottom>
      <diagonal/>
    </border>
    <border>
      <left style="thin">
        <color indexed="64"/>
      </left>
      <right style="thin">
        <color indexed="64"/>
      </right>
      <top/>
      <bottom style="double">
        <color rgb="FFFF0000"/>
      </bottom>
      <diagonal/>
    </border>
    <border>
      <left style="medium">
        <color indexed="64"/>
      </left>
      <right style="thin">
        <color indexed="64"/>
      </right>
      <top style="thin">
        <color indexed="64"/>
      </top>
      <bottom style="double">
        <color rgb="FFFF0000"/>
      </bottom>
      <diagonal/>
    </border>
    <border>
      <left style="thin">
        <color indexed="64"/>
      </left>
      <right style="medium">
        <color indexed="64"/>
      </right>
      <top style="thin">
        <color indexed="64"/>
      </top>
      <bottom style="double">
        <color rgb="FFFF0000"/>
      </bottom>
      <diagonal/>
    </border>
    <border>
      <left style="thin">
        <color indexed="64"/>
      </left>
      <right style="thin">
        <color indexed="64"/>
      </right>
      <top style="double">
        <color rgb="FFFF0000"/>
      </top>
      <bottom/>
      <diagonal/>
    </border>
    <border>
      <left style="medium">
        <color indexed="64"/>
      </left>
      <right style="thin">
        <color indexed="64"/>
      </right>
      <top style="thin">
        <color indexed="64"/>
      </top>
      <bottom style="dashDot">
        <color rgb="FFFF0000"/>
      </bottom>
      <diagonal/>
    </border>
    <border>
      <left style="thin">
        <color indexed="64"/>
      </left>
      <right style="thin">
        <color indexed="64"/>
      </right>
      <top style="double">
        <color rgb="FFFF0000"/>
      </top>
      <bottom style="double">
        <color indexed="64"/>
      </bottom>
      <diagonal/>
    </border>
    <border>
      <left style="medium">
        <color indexed="64"/>
      </left>
      <right style="thin">
        <color indexed="64"/>
      </right>
      <top/>
      <bottom style="double">
        <color rgb="FFFF0000"/>
      </bottom>
      <diagonal/>
    </border>
    <border>
      <left style="thin">
        <color indexed="64"/>
      </left>
      <right style="thin">
        <color indexed="64"/>
      </right>
      <top style="double">
        <color rgb="FFFF0000"/>
      </top>
      <bottom style="double">
        <color rgb="FFFF0000"/>
      </bottom>
      <diagonal/>
    </border>
    <border>
      <left style="thin">
        <color indexed="64"/>
      </left>
      <right style="medium">
        <color indexed="64"/>
      </right>
      <top style="double">
        <color rgb="FFFF0000"/>
      </top>
      <bottom style="double">
        <color rgb="FFFF0000"/>
      </bottom>
      <diagonal/>
    </border>
    <border>
      <left style="medium">
        <color indexed="64"/>
      </left>
      <right style="thin">
        <color indexed="64"/>
      </right>
      <top style="double">
        <color rgb="FFFF0000"/>
      </top>
      <bottom style="double">
        <color rgb="FFFF0000"/>
      </bottom>
      <diagonal/>
    </border>
  </borders>
  <cellStyleXfs count="4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5"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16" borderId="5" applyNumberFormat="0" applyAlignment="0" applyProtection="0"/>
    <xf numFmtId="43" fontId="1" fillId="0" borderId="0" applyFont="0" applyFill="0" applyBorder="0" applyAlignment="0" applyProtection="0"/>
    <xf numFmtId="43" fontId="5" fillId="0" borderId="0" applyFont="0" applyFill="0" applyBorder="0" applyAlignment="0" applyProtection="0"/>
    <xf numFmtId="43" fontId="24" fillId="0" borderId="0" applyFon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2" fillId="17" borderId="7" applyNumberFormat="0" applyFont="0" applyAlignment="0" applyProtection="0"/>
    <xf numFmtId="0" fontId="16" fillId="4" borderId="0" applyNumberFormat="0" applyBorder="0" applyAlignment="0" applyProtection="0"/>
    <xf numFmtId="0" fontId="17" fillId="18" borderId="8" applyNumberFormat="0" applyAlignment="0" applyProtection="0"/>
    <xf numFmtId="0" fontId="18" fillId="0" borderId="0" applyNumberFormat="0" applyFill="0" applyBorder="0" applyAlignment="0" applyProtection="0"/>
    <xf numFmtId="0" fontId="2" fillId="0" borderId="0"/>
    <xf numFmtId="0" fontId="2" fillId="0" borderId="0"/>
    <xf numFmtId="0" fontId="24" fillId="0" borderId="0"/>
    <xf numFmtId="0" fontId="2" fillId="0" borderId="0"/>
    <xf numFmtId="0" fontId="23" fillId="0" borderId="0"/>
    <xf numFmtId="0" fontId="19" fillId="0" borderId="9" applyNumberFormat="0" applyFill="0" applyAlignment="0" applyProtection="0"/>
    <xf numFmtId="0" fontId="20" fillId="3" borderId="0" applyNumberFormat="0" applyBorder="0" applyAlignment="0" applyProtection="0"/>
    <xf numFmtId="0" fontId="21" fillId="19" borderId="0" applyNumberFormat="0" applyBorder="0" applyAlignment="0" applyProtection="0"/>
    <xf numFmtId="0" fontId="22" fillId="18" borderId="1" applyNumberFormat="0" applyAlignment="0" applyProtection="0"/>
  </cellStyleXfs>
  <cellXfs count="1548">
    <xf numFmtId="0" fontId="0" fillId="0" borderId="0" xfId="0"/>
    <xf numFmtId="0" fontId="77" fillId="0" borderId="0" xfId="38" applyFont="1" applyAlignment="1" applyProtection="1">
      <alignment vertical="top" wrapText="1"/>
      <protection locked="0"/>
    </xf>
    <xf numFmtId="0" fontId="77" fillId="0" borderId="0" xfId="38" applyFont="1" applyBorder="1" applyAlignment="1" applyProtection="1">
      <alignment vertical="top" wrapText="1"/>
      <protection locked="0"/>
    </xf>
    <xf numFmtId="43" fontId="77" fillId="0" borderId="0" xfId="27" applyFont="1" applyAlignment="1" applyProtection="1">
      <alignment vertical="top" wrapText="1"/>
      <protection locked="0"/>
    </xf>
    <xf numFmtId="0" fontId="78" fillId="0" borderId="0" xfId="38" applyFont="1" applyAlignment="1" applyProtection="1">
      <alignment horizontal="center" vertical="top" wrapText="1"/>
      <protection locked="0"/>
    </xf>
    <xf numFmtId="0" fontId="78" fillId="0" borderId="0" xfId="38" applyFont="1" applyBorder="1" applyAlignment="1" applyProtection="1">
      <alignment vertical="top" wrapText="1"/>
      <protection locked="0"/>
    </xf>
    <xf numFmtId="0" fontId="77" fillId="0" borderId="10" xfId="38" applyFont="1" applyBorder="1" applyAlignment="1" applyProtection="1">
      <alignment vertical="top" wrapText="1"/>
      <protection locked="0"/>
    </xf>
    <xf numFmtId="0" fontId="77" fillId="0" borderId="11" xfId="38" applyFont="1" applyBorder="1" applyAlignment="1" applyProtection="1">
      <alignment vertical="top" wrapText="1"/>
      <protection locked="0"/>
    </xf>
    <xf numFmtId="0" fontId="77" fillId="0" borderId="11" xfId="0" applyFont="1" applyFill="1" applyBorder="1" applyAlignment="1" applyProtection="1">
      <alignment vertical="top" wrapText="1"/>
      <protection locked="0"/>
    </xf>
    <xf numFmtId="0" fontId="77" fillId="0" borderId="11" xfId="39" applyFont="1" applyBorder="1" applyAlignment="1" applyProtection="1">
      <alignment vertical="top" wrapText="1"/>
      <protection locked="0"/>
    </xf>
    <xf numFmtId="43" fontId="77" fillId="0" borderId="0" xfId="27" applyFont="1" applyBorder="1" applyAlignment="1" applyProtection="1">
      <alignment vertical="top" wrapText="1"/>
      <protection locked="0"/>
    </xf>
    <xf numFmtId="3" fontId="77" fillId="0" borderId="0" xfId="35" applyNumberFormat="1" applyFont="1" applyBorder="1" applyAlignment="1" applyProtection="1">
      <alignment vertical="top" wrapText="1"/>
      <protection locked="0"/>
    </xf>
    <xf numFmtId="0" fontId="77" fillId="0" borderId="0" xfId="38" applyFont="1" applyBorder="1" applyAlignment="1" applyProtection="1">
      <alignment horizontal="right" vertical="top" wrapText="1"/>
    </xf>
    <xf numFmtId="0" fontId="77" fillId="0" borderId="11" xfId="39" applyFont="1" applyFill="1" applyBorder="1" applyAlignment="1" applyProtection="1">
      <alignment vertical="top" wrapText="1"/>
      <protection locked="0"/>
    </xf>
    <xf numFmtId="0" fontId="77" fillId="0" borderId="11" xfId="38" applyFont="1" applyFill="1" applyBorder="1" applyAlignment="1" applyProtection="1">
      <alignment vertical="top" wrapText="1"/>
      <protection locked="0"/>
    </xf>
    <xf numFmtId="0" fontId="78" fillId="0" borderId="12" xfId="38" applyFont="1" applyBorder="1" applyAlignment="1" applyProtection="1">
      <alignment horizontal="center" vertical="top" wrapText="1"/>
      <protection locked="0"/>
    </xf>
    <xf numFmtId="3" fontId="77" fillId="0" borderId="0" xfId="26" applyNumberFormat="1" applyFont="1" applyBorder="1" applyAlignment="1" applyProtection="1">
      <alignment vertical="top" wrapText="1"/>
      <protection locked="0"/>
    </xf>
    <xf numFmtId="0" fontId="79" fillId="0" borderId="0" xfId="38" applyFont="1" applyBorder="1" applyAlignment="1" applyProtection="1">
      <alignment vertical="top" wrapText="1"/>
      <protection locked="0"/>
    </xf>
    <xf numFmtId="0" fontId="78" fillId="0" borderId="13" xfId="35" applyFont="1" applyBorder="1" applyAlignment="1" applyProtection="1">
      <alignment horizontal="center" vertical="top" wrapText="1"/>
      <protection locked="0"/>
    </xf>
    <xf numFmtId="0" fontId="77" fillId="0" borderId="10" xfId="39" applyFont="1" applyBorder="1" applyAlignment="1" applyProtection="1">
      <alignment vertical="top" wrapText="1"/>
      <protection locked="0"/>
    </xf>
    <xf numFmtId="0" fontId="78" fillId="0" borderId="11" xfId="35" applyFont="1" applyFill="1" applyBorder="1" applyAlignment="1" applyProtection="1">
      <alignment vertical="top" wrapText="1"/>
      <protection locked="0"/>
    </xf>
    <xf numFmtId="0" fontId="78" fillId="20" borderId="11" xfId="35" applyFont="1" applyFill="1" applyBorder="1" applyAlignment="1" applyProtection="1">
      <alignment vertical="top" wrapText="1"/>
      <protection locked="0"/>
    </xf>
    <xf numFmtId="0" fontId="78" fillId="0" borderId="12" xfId="35" applyFont="1" applyBorder="1" applyAlignment="1" applyProtection="1">
      <alignment horizontal="center" vertical="top" wrapText="1"/>
      <protection locked="0"/>
    </xf>
    <xf numFmtId="0" fontId="77" fillId="0" borderId="0" xfId="35" applyFont="1" applyBorder="1" applyAlignment="1" applyProtection="1">
      <alignment vertical="top" wrapText="1"/>
      <protection locked="0"/>
    </xf>
    <xf numFmtId="43" fontId="80" fillId="0" borderId="0" xfId="27" applyFont="1" applyFill="1" applyBorder="1" applyAlignment="1" applyProtection="1">
      <alignment vertical="top" wrapText="1"/>
      <protection locked="0"/>
    </xf>
    <xf numFmtId="0" fontId="77" fillId="0" borderId="0" xfId="0" applyFont="1" applyProtection="1">
      <protection locked="0"/>
    </xf>
    <xf numFmtId="167" fontId="80" fillId="0" borderId="0" xfId="27" applyNumberFormat="1" applyFont="1" applyFill="1" applyBorder="1" applyAlignment="1" applyProtection="1">
      <alignment vertical="top" wrapText="1"/>
      <protection locked="0"/>
    </xf>
    <xf numFmtId="0" fontId="77" fillId="0" borderId="11" xfId="35" applyFont="1" applyBorder="1" applyAlignment="1" applyProtection="1">
      <alignment vertical="top" wrapText="1"/>
      <protection locked="0"/>
    </xf>
    <xf numFmtId="0" fontId="81" fillId="33" borderId="14" xfId="35" applyFont="1" applyFill="1" applyBorder="1" applyAlignment="1" applyProtection="1">
      <alignment vertical="top" wrapText="1"/>
      <protection locked="0"/>
    </xf>
    <xf numFmtId="0" fontId="78" fillId="0" borderId="13" xfId="35" applyFont="1" applyFill="1" applyBorder="1" applyAlignment="1" applyProtection="1">
      <alignment horizontal="center" vertical="top" wrapText="1"/>
      <protection locked="0"/>
    </xf>
    <xf numFmtId="0" fontId="77" fillId="0" borderId="10" xfId="35" applyFont="1" applyBorder="1" applyAlignment="1" applyProtection="1">
      <alignment vertical="top" wrapText="1"/>
      <protection locked="0"/>
    </xf>
    <xf numFmtId="0" fontId="32" fillId="0" borderId="11" xfId="38" applyFont="1" applyFill="1" applyBorder="1" applyAlignment="1" applyProtection="1">
      <alignment vertical="top" wrapText="1"/>
      <protection locked="0"/>
    </xf>
    <xf numFmtId="0" fontId="77" fillId="0" borderId="0" xfId="38" applyFont="1" applyAlignment="1" applyProtection="1">
      <alignment horizontal="left" vertical="top" wrapText="1"/>
      <protection locked="0"/>
    </xf>
    <xf numFmtId="3" fontId="77" fillId="0" borderId="0" xfId="27" applyNumberFormat="1" applyFont="1" applyBorder="1" applyAlignment="1" applyProtection="1">
      <alignment vertical="top" wrapText="1"/>
      <protection locked="0"/>
    </xf>
    <xf numFmtId="167" fontId="77" fillId="0" borderId="0" xfId="35" applyNumberFormat="1" applyFont="1" applyBorder="1" applyAlignment="1" applyProtection="1">
      <alignment vertical="top" wrapText="1"/>
      <protection locked="0"/>
    </xf>
    <xf numFmtId="0" fontId="78" fillId="0" borderId="10" xfId="38" applyFont="1" applyBorder="1" applyAlignment="1" applyProtection="1">
      <alignment vertical="top" wrapText="1"/>
      <protection locked="0"/>
    </xf>
    <xf numFmtId="0" fontId="3" fillId="21" borderId="11" xfId="35" applyFont="1" applyFill="1" applyBorder="1" applyAlignment="1" applyProtection="1">
      <alignment horizontal="left"/>
      <protection locked="0"/>
    </xf>
    <xf numFmtId="0" fontId="3" fillId="21" borderId="11" xfId="35" applyFont="1" applyFill="1" applyBorder="1" applyAlignment="1" applyProtection="1">
      <alignment horizontal="center"/>
      <protection locked="0"/>
    </xf>
    <xf numFmtId="0" fontId="4" fillId="21" borderId="11" xfId="35" applyFont="1" applyFill="1" applyBorder="1" applyAlignment="1" applyProtection="1">
      <alignment horizontal="center"/>
      <protection locked="0"/>
    </xf>
    <xf numFmtId="0" fontId="4" fillId="0" borderId="15" xfId="35" applyFont="1" applyFill="1" applyBorder="1" applyAlignment="1" applyProtection="1">
      <alignment horizontal="center"/>
    </xf>
    <xf numFmtId="0" fontId="4" fillId="0" borderId="16" xfId="35" applyFont="1" applyFill="1" applyBorder="1" applyAlignment="1" applyProtection="1">
      <alignment horizontal="center"/>
      <protection locked="0"/>
    </xf>
    <xf numFmtId="0" fontId="4" fillId="0" borderId="11" xfId="35" applyFont="1" applyFill="1" applyBorder="1" applyAlignment="1" applyProtection="1">
      <alignment horizontal="center"/>
      <protection locked="0"/>
    </xf>
    <xf numFmtId="0" fontId="4" fillId="0" borderId="17" xfId="35" applyFont="1" applyFill="1" applyBorder="1" applyAlignment="1" applyProtection="1">
      <alignment horizontal="center"/>
      <protection locked="0"/>
    </xf>
    <xf numFmtId="0" fontId="3" fillId="21" borderId="13" xfId="35" applyFont="1" applyFill="1" applyBorder="1" applyAlignment="1" applyProtection="1">
      <alignment horizontal="center"/>
      <protection locked="0"/>
    </xf>
    <xf numFmtId="0" fontId="77" fillId="20" borderId="11" xfId="39" applyFont="1" applyFill="1" applyBorder="1" applyAlignment="1" applyProtection="1">
      <alignment vertical="top" wrapText="1"/>
      <protection locked="0"/>
    </xf>
    <xf numFmtId="0" fontId="77" fillId="20" borderId="10" xfId="39" applyFont="1" applyFill="1" applyBorder="1" applyAlignment="1" applyProtection="1">
      <alignment vertical="top" wrapText="1"/>
      <protection locked="0"/>
    </xf>
    <xf numFmtId="0" fontId="77" fillId="0" borderId="0" xfId="38" applyFont="1" applyFill="1" applyAlignment="1" applyProtection="1">
      <alignment horizontal="left" vertical="top" wrapText="1"/>
      <protection locked="0"/>
    </xf>
    <xf numFmtId="167" fontId="77" fillId="0" borderId="0" xfId="35" applyNumberFormat="1" applyFont="1" applyAlignment="1" applyProtection="1">
      <alignment horizontal="left" vertical="top" wrapText="1"/>
      <protection locked="0"/>
    </xf>
    <xf numFmtId="0" fontId="32" fillId="0" borderId="11" xfId="39" applyFont="1" applyFill="1" applyBorder="1" applyAlignment="1" applyProtection="1">
      <alignment vertical="top" wrapText="1"/>
      <protection locked="0"/>
    </xf>
    <xf numFmtId="0" fontId="78" fillId="0" borderId="0" xfId="38" applyFont="1" applyBorder="1" applyAlignment="1" applyProtection="1">
      <alignment horizontal="right" vertical="top" wrapText="1"/>
      <protection locked="0"/>
    </xf>
    <xf numFmtId="0" fontId="78" fillId="0" borderId="0" xfId="35" applyFont="1" applyBorder="1" applyAlignment="1" applyProtection="1">
      <alignment horizontal="right" vertical="top" wrapText="1"/>
      <protection locked="0"/>
    </xf>
    <xf numFmtId="0" fontId="78" fillId="0" borderId="11" xfId="39" applyFont="1" applyFill="1" applyBorder="1" applyAlignment="1" applyProtection="1">
      <alignment vertical="top" wrapText="1"/>
      <protection locked="0"/>
    </xf>
    <xf numFmtId="0" fontId="78" fillId="0" borderId="0" xfId="38" applyFont="1" applyAlignment="1" applyProtection="1">
      <alignment vertical="top" wrapText="1"/>
      <protection locked="0"/>
    </xf>
    <xf numFmtId="0" fontId="77" fillId="0" borderId="0" xfId="38" applyFont="1" applyAlignment="1" applyProtection="1">
      <alignment horizontal="center" vertical="top" wrapText="1"/>
      <protection locked="0"/>
    </xf>
    <xf numFmtId="0" fontId="80" fillId="0" borderId="0" xfId="38" applyFont="1" applyBorder="1" applyAlignment="1" applyProtection="1">
      <alignment horizontal="center" vertical="top" wrapText="1"/>
      <protection locked="0"/>
    </xf>
    <xf numFmtId="0" fontId="79" fillId="0" borderId="0" xfId="38" applyFont="1" applyBorder="1" applyAlignment="1" applyProtection="1">
      <alignment horizontal="center" vertical="top" wrapText="1"/>
      <protection locked="0"/>
    </xf>
    <xf numFmtId="0" fontId="3" fillId="21" borderId="18" xfId="35" applyFont="1" applyFill="1" applyBorder="1" applyAlignment="1" applyProtection="1">
      <alignment horizontal="center"/>
      <protection locked="0"/>
    </xf>
    <xf numFmtId="167" fontId="77" fillId="0" borderId="0" xfId="0" applyNumberFormat="1" applyFont="1" applyAlignment="1" applyProtection="1">
      <alignment vertical="center"/>
      <protection locked="0"/>
    </xf>
    <xf numFmtId="0" fontId="77" fillId="0" borderId="0" xfId="0" applyFont="1" applyAlignment="1" applyProtection="1">
      <alignment vertical="center"/>
      <protection locked="0"/>
    </xf>
    <xf numFmtId="0" fontId="82" fillId="0" borderId="0" xfId="0" applyFont="1" applyAlignment="1" applyProtection="1">
      <alignment horizontal="center" vertical="center"/>
      <protection locked="0"/>
    </xf>
    <xf numFmtId="0" fontId="83" fillId="22" borderId="0" xfId="0" applyFont="1" applyFill="1" applyBorder="1" applyAlignment="1" applyProtection="1">
      <alignment vertical="center"/>
      <protection locked="0"/>
    </xf>
    <xf numFmtId="0" fontId="77" fillId="0" borderId="0" xfId="0" applyFont="1" applyBorder="1" applyAlignment="1" applyProtection="1">
      <alignment vertical="center"/>
      <protection locked="0"/>
    </xf>
    <xf numFmtId="0" fontId="77" fillId="0" borderId="0" xfId="35" applyFont="1"/>
    <xf numFmtId="0" fontId="84" fillId="23" borderId="19" xfId="35" applyFont="1" applyFill="1" applyBorder="1" applyAlignment="1">
      <alignment horizontal="center" vertical="center" wrapText="1"/>
    </xf>
    <xf numFmtId="167" fontId="78" fillId="23" borderId="0" xfId="35" applyNumberFormat="1" applyFont="1" applyFill="1" applyBorder="1" applyAlignment="1">
      <alignment horizontal="center" vertical="center"/>
    </xf>
    <xf numFmtId="167" fontId="85" fillId="23" borderId="0" xfId="35" applyNumberFormat="1" applyFont="1" applyFill="1" applyBorder="1" applyAlignment="1">
      <alignment horizontal="center" vertical="center"/>
    </xf>
    <xf numFmtId="0" fontId="84" fillId="23" borderId="0" xfId="35" applyFont="1" applyFill="1" applyBorder="1" applyAlignment="1">
      <alignment horizontal="center" vertical="center" wrapText="1"/>
    </xf>
    <xf numFmtId="0" fontId="86" fillId="0" borderId="0" xfId="35" applyFont="1"/>
    <xf numFmtId="0" fontId="87" fillId="34" borderId="20" xfId="35" applyFont="1" applyFill="1" applyBorder="1" applyAlignment="1">
      <alignment horizontal="center" vertical="center"/>
    </xf>
    <xf numFmtId="0" fontId="88" fillId="34" borderId="21" xfId="35" applyFont="1" applyFill="1" applyBorder="1" applyAlignment="1">
      <alignment horizontal="left" vertical="center" wrapText="1"/>
    </xf>
    <xf numFmtId="0" fontId="85" fillId="35" borderId="22" xfId="35" applyFont="1" applyFill="1" applyBorder="1" applyAlignment="1">
      <alignment horizontal="center" vertical="center"/>
    </xf>
    <xf numFmtId="0" fontId="89" fillId="35" borderId="23" xfId="35" applyFont="1" applyFill="1" applyBorder="1" applyAlignment="1">
      <alignment horizontal="center" vertical="center"/>
    </xf>
    <xf numFmtId="0" fontId="90" fillId="23" borderId="24" xfId="35" applyFont="1" applyFill="1" applyBorder="1" applyAlignment="1">
      <alignment horizontal="left" vertical="center"/>
    </xf>
    <xf numFmtId="1" fontId="90" fillId="23" borderId="24" xfId="35" applyNumberFormat="1" applyFont="1" applyFill="1" applyBorder="1" applyAlignment="1">
      <alignment horizontal="center" vertical="center"/>
    </xf>
    <xf numFmtId="1" fontId="90" fillId="23" borderId="25" xfId="35" applyNumberFormat="1" applyFont="1" applyFill="1" applyBorder="1" applyAlignment="1">
      <alignment horizontal="center" vertical="center"/>
    </xf>
    <xf numFmtId="1" fontId="90" fillId="23" borderId="24" xfId="35" applyNumberFormat="1" applyFont="1" applyFill="1" applyBorder="1" applyAlignment="1">
      <alignment horizontal="left" vertical="center"/>
    </xf>
    <xf numFmtId="0" fontId="77" fillId="0" borderId="0" xfId="35" applyFont="1" applyAlignment="1">
      <alignment vertical="center"/>
    </xf>
    <xf numFmtId="167" fontId="78" fillId="0" borderId="0" xfId="35" applyNumberFormat="1" applyFont="1" applyAlignment="1">
      <alignment vertical="center"/>
    </xf>
    <xf numFmtId="167" fontId="77" fillId="0" borderId="0" xfId="35" applyNumberFormat="1" applyFont="1" applyAlignment="1">
      <alignment vertical="center"/>
    </xf>
    <xf numFmtId="0" fontId="86" fillId="0" borderId="0" xfId="35" applyFont="1" applyAlignment="1">
      <alignment vertical="center"/>
    </xf>
    <xf numFmtId="167" fontId="86" fillId="0" borderId="0" xfId="35" applyNumberFormat="1" applyFont="1" applyAlignment="1">
      <alignment vertical="center"/>
    </xf>
    <xf numFmtId="0" fontId="85" fillId="34" borderId="21" xfId="35" applyFont="1" applyFill="1" applyBorder="1" applyAlignment="1">
      <alignment horizontal="left" vertical="center" wrapText="1"/>
    </xf>
    <xf numFmtId="0" fontId="85" fillId="35" borderId="26" xfId="35" applyFont="1" applyFill="1" applyBorder="1" applyAlignment="1">
      <alignment horizontal="center" vertical="center"/>
    </xf>
    <xf numFmtId="0" fontId="89" fillId="35" borderId="27" xfId="35" applyFont="1" applyFill="1" applyBorder="1" applyAlignment="1">
      <alignment horizontal="center" vertical="center"/>
    </xf>
    <xf numFmtId="0" fontId="78" fillId="0" borderId="0" xfId="35" applyFont="1" applyBorder="1" applyAlignment="1" applyProtection="1">
      <alignment horizontal="center" vertical="top" wrapText="1"/>
      <protection locked="0"/>
    </xf>
    <xf numFmtId="0" fontId="77" fillId="0" borderId="0" xfId="38" applyFont="1" applyAlignment="1" applyProtection="1">
      <alignment vertical="center" wrapText="1"/>
      <protection locked="0"/>
    </xf>
    <xf numFmtId="0" fontId="3" fillId="21" borderId="28" xfId="35" applyFont="1" applyFill="1" applyBorder="1" applyAlignment="1" applyProtection="1">
      <alignment horizontal="center"/>
      <protection locked="0"/>
    </xf>
    <xf numFmtId="0" fontId="3" fillId="21" borderId="29" xfId="35" applyFont="1" applyFill="1" applyBorder="1" applyAlignment="1" applyProtection="1">
      <alignment horizontal="left"/>
      <protection locked="0"/>
    </xf>
    <xf numFmtId="0" fontId="3" fillId="21" borderId="29" xfId="35" applyFont="1" applyFill="1" applyBorder="1" applyAlignment="1" applyProtection="1">
      <alignment horizontal="center"/>
      <protection locked="0"/>
    </xf>
    <xf numFmtId="0" fontId="4" fillId="21" borderId="29" xfId="35" applyFont="1" applyFill="1" applyBorder="1" applyAlignment="1" applyProtection="1">
      <alignment horizontal="center"/>
      <protection locked="0"/>
    </xf>
    <xf numFmtId="0" fontId="38" fillId="0" borderId="0" xfId="35" applyFont="1" applyProtection="1"/>
    <xf numFmtId="0" fontId="31" fillId="36" borderId="30" xfId="35" applyFont="1" applyFill="1" applyBorder="1" applyAlignment="1" applyProtection="1">
      <alignment horizontal="center" vertical="center"/>
    </xf>
    <xf numFmtId="0" fontId="4" fillId="24" borderId="31" xfId="35" applyFont="1" applyFill="1" applyBorder="1" applyAlignment="1" applyProtection="1">
      <alignment horizontal="center" vertical="center"/>
    </xf>
    <xf numFmtId="1" fontId="31" fillId="37" borderId="32" xfId="35" applyNumberFormat="1" applyFont="1" applyFill="1" applyBorder="1" applyAlignment="1" applyProtection="1">
      <alignment horizontal="center" vertical="center"/>
    </xf>
    <xf numFmtId="9" fontId="28" fillId="0" borderId="0" xfId="35" applyNumberFormat="1" applyFont="1" applyFill="1" applyAlignment="1" applyProtection="1">
      <alignment vertical="center"/>
    </xf>
    <xf numFmtId="0" fontId="38" fillId="0" borderId="0" xfId="35" applyFont="1" applyAlignment="1" applyProtection="1">
      <alignment vertical="center"/>
    </xf>
    <xf numFmtId="0" fontId="4" fillId="0" borderId="11" xfId="35" applyFont="1" applyBorder="1" applyAlignment="1" applyProtection="1">
      <alignment horizontal="center" vertical="center" wrapText="1"/>
    </xf>
    <xf numFmtId="0" fontId="4" fillId="0" borderId="33" xfId="35" applyFont="1" applyBorder="1" applyAlignment="1" applyProtection="1">
      <alignment horizontal="center" vertical="center" wrapText="1"/>
    </xf>
    <xf numFmtId="0" fontId="4" fillId="0" borderId="0" xfId="35" applyFont="1" applyAlignment="1" applyProtection="1">
      <alignment vertical="center" wrapText="1"/>
    </xf>
    <xf numFmtId="0" fontId="4" fillId="0" borderId="34" xfId="35" applyFont="1" applyFill="1" applyBorder="1" applyAlignment="1" applyProtection="1">
      <alignment horizontal="center" vertical="center" wrapText="1"/>
    </xf>
    <xf numFmtId="0" fontId="4" fillId="0" borderId="34" xfId="35" applyFont="1" applyFill="1" applyBorder="1" applyAlignment="1" applyProtection="1">
      <alignment horizontal="center" vertical="center" textRotation="90" wrapText="1"/>
    </xf>
    <xf numFmtId="0" fontId="4" fillId="0" borderId="35" xfId="35" applyFont="1" applyBorder="1" applyAlignment="1" applyProtection="1">
      <alignment horizontal="center" vertical="center" wrapText="1"/>
    </xf>
    <xf numFmtId="0" fontId="4" fillId="0" borderId="14" xfId="35" applyFont="1" applyBorder="1" applyAlignment="1" applyProtection="1">
      <alignment horizontal="center" vertical="center" wrapText="1"/>
    </xf>
    <xf numFmtId="0" fontId="4" fillId="0" borderId="17" xfId="35" applyFont="1" applyBorder="1" applyAlignment="1" applyProtection="1">
      <alignment horizontal="center" vertical="center" wrapText="1"/>
    </xf>
    <xf numFmtId="0" fontId="4" fillId="0" borderId="16" xfId="35" applyFont="1" applyBorder="1" applyAlignment="1" applyProtection="1">
      <alignment horizontal="center" vertical="center" wrapText="1"/>
    </xf>
    <xf numFmtId="1" fontId="48" fillId="0" borderId="33" xfId="35" applyNumberFormat="1" applyFont="1" applyBorder="1" applyAlignment="1" applyProtection="1">
      <alignment horizontal="center" vertical="center" wrapText="1"/>
    </xf>
    <xf numFmtId="1" fontId="48" fillId="0" borderId="11" xfId="35" applyNumberFormat="1" applyFont="1" applyBorder="1" applyAlignment="1" applyProtection="1">
      <alignment horizontal="center" vertical="center" wrapText="1"/>
    </xf>
    <xf numFmtId="1" fontId="48" fillId="0" borderId="36" xfId="35" applyNumberFormat="1" applyFont="1" applyBorder="1" applyAlignment="1" applyProtection="1">
      <alignment horizontal="center" textRotation="90" wrapText="1"/>
    </xf>
    <xf numFmtId="1" fontId="48" fillId="0" borderId="29" xfId="35" applyNumberFormat="1" applyFont="1" applyBorder="1" applyAlignment="1" applyProtection="1">
      <alignment horizontal="center" textRotation="90" wrapText="1"/>
    </xf>
    <xf numFmtId="1" fontId="48" fillId="0" borderId="37" xfId="35" applyNumberFormat="1" applyFont="1" applyBorder="1" applyAlignment="1" applyProtection="1">
      <alignment horizontal="center" textRotation="90" wrapText="1"/>
    </xf>
    <xf numFmtId="167" fontId="37" fillId="0" borderId="38" xfId="35" applyNumberFormat="1" applyFont="1" applyFill="1" applyBorder="1" applyAlignment="1" applyProtection="1">
      <alignment vertical="center" wrapText="1"/>
    </xf>
    <xf numFmtId="167" fontId="37" fillId="0" borderId="39" xfId="35" applyNumberFormat="1" applyFont="1" applyFill="1" applyBorder="1" applyAlignment="1" applyProtection="1">
      <alignment vertical="center" wrapText="1"/>
    </xf>
    <xf numFmtId="167" fontId="37" fillId="0" borderId="40" xfId="35" applyNumberFormat="1" applyFont="1" applyFill="1" applyBorder="1" applyAlignment="1" applyProtection="1">
      <alignment vertical="center" wrapText="1"/>
    </xf>
    <xf numFmtId="167" fontId="37" fillId="0" borderId="41" xfId="35" applyNumberFormat="1" applyFont="1" applyFill="1" applyBorder="1" applyAlignment="1" applyProtection="1">
      <alignment vertical="center" wrapText="1"/>
    </xf>
    <xf numFmtId="3" fontId="51" fillId="0" borderId="33" xfId="35" applyNumberFormat="1" applyFont="1" applyBorder="1" applyAlignment="1" applyProtection="1">
      <alignment horizontal="center" vertical="center" wrapText="1"/>
    </xf>
    <xf numFmtId="3" fontId="51" fillId="0" borderId="40" xfId="35" applyNumberFormat="1" applyFont="1" applyBorder="1" applyAlignment="1" applyProtection="1">
      <alignment horizontal="center" vertical="center" wrapText="1"/>
    </xf>
    <xf numFmtId="3" fontId="51" fillId="0" borderId="42" xfId="35" applyNumberFormat="1" applyFont="1" applyBorder="1" applyAlignment="1" applyProtection="1">
      <alignment horizontal="center" vertical="center" wrapText="1"/>
    </xf>
    <xf numFmtId="3" fontId="51" fillId="0" borderId="41" xfId="35" applyNumberFormat="1" applyFont="1" applyBorder="1" applyAlignment="1" applyProtection="1">
      <alignment horizontal="center" vertical="center" wrapText="1"/>
    </xf>
    <xf numFmtId="167" fontId="37" fillId="0" borderId="43" xfId="35" applyNumberFormat="1" applyFont="1" applyFill="1" applyBorder="1" applyAlignment="1" applyProtection="1">
      <alignment vertical="center" wrapText="1"/>
    </xf>
    <xf numFmtId="167" fontId="37" fillId="0" borderId="42" xfId="35" applyNumberFormat="1" applyFont="1" applyFill="1" applyBorder="1" applyAlignment="1" applyProtection="1">
      <alignment vertical="center" wrapText="1"/>
    </xf>
    <xf numFmtId="167" fontId="37" fillId="0" borderId="44" xfId="35" applyNumberFormat="1" applyFont="1" applyFill="1" applyBorder="1" applyAlignment="1" applyProtection="1">
      <alignment vertical="center" wrapText="1"/>
    </xf>
    <xf numFmtId="167" fontId="37" fillId="0" borderId="45" xfId="35" applyNumberFormat="1" applyFont="1" applyFill="1" applyBorder="1" applyAlignment="1" applyProtection="1">
      <alignment vertical="center" wrapText="1"/>
    </xf>
    <xf numFmtId="167" fontId="37" fillId="0" borderId="46" xfId="35" applyNumberFormat="1" applyFont="1" applyFill="1" applyBorder="1" applyAlignment="1" applyProtection="1">
      <alignment vertical="center" wrapText="1"/>
    </xf>
    <xf numFmtId="0" fontId="4" fillId="0" borderId="47" xfId="35" applyFont="1" applyFill="1" applyBorder="1" applyAlignment="1" applyProtection="1">
      <alignment horizontal="center" vertical="center" textRotation="90" wrapText="1"/>
    </xf>
    <xf numFmtId="0" fontId="39" fillId="0" borderId="48" xfId="35" applyFont="1" applyFill="1" applyBorder="1" applyAlignment="1" applyProtection="1">
      <alignment horizontal="center" vertical="center" textRotation="90" wrapText="1"/>
    </xf>
    <xf numFmtId="0" fontId="4" fillId="0" borderId="0" xfId="35" applyFont="1" applyFill="1" applyBorder="1" applyAlignment="1" applyProtection="1">
      <alignment horizontal="center" vertical="center" textRotation="90" wrapText="1"/>
    </xf>
    <xf numFmtId="0" fontId="4" fillId="0" borderId="49" xfId="35" applyFont="1" applyFill="1" applyBorder="1" applyAlignment="1" applyProtection="1">
      <alignment horizontal="center" vertical="center" textRotation="90" wrapText="1"/>
    </xf>
    <xf numFmtId="167" fontId="27" fillId="0" borderId="50" xfId="35" applyNumberFormat="1" applyFont="1" applyFill="1" applyBorder="1" applyAlignment="1" applyProtection="1">
      <alignment horizontal="center" vertical="center" wrapText="1"/>
    </xf>
    <xf numFmtId="167" fontId="27" fillId="0" borderId="0" xfId="35" applyNumberFormat="1" applyFont="1" applyFill="1" applyBorder="1" applyAlignment="1" applyProtection="1">
      <alignment horizontal="center" vertical="center" wrapText="1"/>
    </xf>
    <xf numFmtId="167" fontId="27" fillId="0" borderId="51" xfId="35" applyNumberFormat="1" applyFont="1" applyFill="1" applyBorder="1" applyAlignment="1" applyProtection="1">
      <alignment horizontal="center" vertical="center" wrapText="1"/>
    </xf>
    <xf numFmtId="167" fontId="27" fillId="0" borderId="52" xfId="35" applyNumberFormat="1" applyFont="1" applyFill="1" applyBorder="1" applyAlignment="1" applyProtection="1">
      <alignment horizontal="center" vertical="center" wrapText="1"/>
    </xf>
    <xf numFmtId="167" fontId="27" fillId="0" borderId="34" xfId="35" applyNumberFormat="1" applyFont="1" applyFill="1" applyBorder="1" applyAlignment="1" applyProtection="1">
      <alignment horizontal="center" vertical="center" wrapText="1"/>
    </xf>
    <xf numFmtId="167" fontId="27" fillId="0" borderId="53" xfId="35" applyNumberFormat="1" applyFont="1" applyFill="1" applyBorder="1" applyAlignment="1" applyProtection="1">
      <alignment horizontal="center" vertical="center" wrapText="1"/>
    </xf>
    <xf numFmtId="167" fontId="27" fillId="0" borderId="54" xfId="35" applyNumberFormat="1" applyFont="1" applyFill="1" applyBorder="1" applyAlignment="1" applyProtection="1">
      <alignment horizontal="center" vertical="center" wrapText="1"/>
    </xf>
    <xf numFmtId="167" fontId="27" fillId="0" borderId="55" xfId="35" applyNumberFormat="1" applyFont="1" applyFill="1" applyBorder="1" applyAlignment="1" applyProtection="1">
      <alignment horizontal="center" vertical="center" wrapText="1"/>
    </xf>
    <xf numFmtId="167" fontId="27" fillId="0" borderId="54" xfId="35" applyNumberFormat="1" applyFont="1" applyFill="1" applyBorder="1" applyAlignment="1" applyProtection="1">
      <alignment vertical="center" wrapText="1"/>
    </xf>
    <xf numFmtId="167" fontId="27" fillId="0" borderId="0" xfId="35" applyNumberFormat="1" applyFont="1" applyFill="1" applyBorder="1" applyAlignment="1" applyProtection="1">
      <alignment vertical="center" wrapText="1"/>
    </xf>
    <xf numFmtId="167" fontId="27" fillId="0" borderId="56" xfId="35" applyNumberFormat="1" applyFont="1" applyFill="1" applyBorder="1" applyAlignment="1" applyProtection="1">
      <alignment vertical="center" wrapText="1"/>
    </xf>
    <xf numFmtId="167" fontId="27" fillId="0" borderId="57" xfId="35" applyNumberFormat="1" applyFont="1" applyFill="1" applyBorder="1" applyAlignment="1" applyProtection="1">
      <alignment vertical="center" wrapText="1"/>
    </xf>
    <xf numFmtId="0" fontId="91" fillId="0" borderId="56" xfId="35" applyFont="1" applyFill="1" applyBorder="1" applyProtection="1"/>
    <xf numFmtId="0" fontId="91" fillId="0" borderId="10" xfId="35" applyFont="1" applyFill="1" applyBorder="1" applyProtection="1"/>
    <xf numFmtId="0" fontId="2" fillId="0" borderId="58" xfId="35" applyFill="1" applyBorder="1" applyProtection="1"/>
    <xf numFmtId="0" fontId="91" fillId="0" borderId="59" xfId="35" applyFont="1" applyFill="1" applyBorder="1" applyProtection="1"/>
    <xf numFmtId="0" fontId="91" fillId="0" borderId="60" xfId="35" applyFont="1" applyFill="1" applyBorder="1" applyProtection="1"/>
    <xf numFmtId="0" fontId="2" fillId="0" borderId="61" xfId="35" applyFill="1" applyBorder="1" applyProtection="1"/>
    <xf numFmtId="0" fontId="2" fillId="0" borderId="53" xfId="35" applyFill="1" applyBorder="1" applyProtection="1"/>
    <xf numFmtId="167" fontId="37" fillId="0" borderId="61" xfId="35" applyNumberFormat="1" applyFont="1" applyFill="1" applyBorder="1" applyAlignment="1" applyProtection="1">
      <alignment vertical="center" wrapText="1"/>
    </xf>
    <xf numFmtId="167" fontId="37" fillId="0" borderId="34" xfId="35" applyNumberFormat="1" applyFont="1" applyFill="1" applyBorder="1" applyAlignment="1" applyProtection="1">
      <alignment vertical="center" wrapText="1"/>
    </xf>
    <xf numFmtId="167" fontId="37" fillId="0" borderId="53" xfId="35" applyNumberFormat="1" applyFont="1" applyFill="1" applyBorder="1" applyAlignment="1" applyProtection="1">
      <alignment vertical="center" wrapText="1"/>
    </xf>
    <xf numFmtId="167" fontId="37" fillId="0" borderId="62" xfId="35" applyNumberFormat="1" applyFont="1" applyFill="1" applyBorder="1" applyAlignment="1" applyProtection="1">
      <alignment vertical="center" wrapText="1"/>
    </xf>
    <xf numFmtId="167" fontId="37" fillId="0" borderId="56" xfId="35" applyNumberFormat="1" applyFont="1" applyFill="1" applyBorder="1" applyAlignment="1" applyProtection="1">
      <alignment vertical="center" wrapText="1"/>
    </xf>
    <xf numFmtId="167" fontId="37" fillId="0" borderId="57" xfId="35" applyNumberFormat="1" applyFont="1" applyFill="1" applyBorder="1" applyAlignment="1" applyProtection="1">
      <alignment vertical="center" wrapText="1"/>
    </xf>
    <xf numFmtId="167" fontId="37" fillId="0" borderId="34" xfId="35" applyNumberFormat="1" applyFont="1" applyFill="1" applyBorder="1" applyAlignment="1" applyProtection="1">
      <alignment horizontal="center" vertical="center" wrapText="1"/>
    </xf>
    <xf numFmtId="167" fontId="43" fillId="0" borderId="52" xfId="35" applyNumberFormat="1" applyFont="1" applyFill="1" applyBorder="1" applyAlignment="1" applyProtection="1">
      <alignment vertical="center" wrapText="1"/>
    </xf>
    <xf numFmtId="167" fontId="43" fillId="38" borderId="57" xfId="35" applyNumberFormat="1" applyFont="1" applyFill="1" applyBorder="1" applyAlignment="1" applyProtection="1">
      <alignment vertical="center" wrapText="1"/>
    </xf>
    <xf numFmtId="167" fontId="43" fillId="0" borderId="63" xfId="35" applyNumberFormat="1" applyFont="1" applyFill="1" applyBorder="1" applyAlignment="1" applyProtection="1">
      <alignment vertical="center" wrapText="1"/>
    </xf>
    <xf numFmtId="1" fontId="43" fillId="0" borderId="63" xfId="35" applyNumberFormat="1" applyFont="1" applyFill="1" applyBorder="1" applyAlignment="1" applyProtection="1">
      <alignment vertical="center" wrapText="1"/>
    </xf>
    <xf numFmtId="0" fontId="4" fillId="0" borderId="0" xfId="35" applyFont="1" applyFill="1" applyAlignment="1" applyProtection="1">
      <alignment vertical="center" wrapText="1"/>
    </xf>
    <xf numFmtId="1" fontId="44" fillId="26" borderId="64" xfId="35" applyNumberFormat="1" applyFont="1" applyFill="1" applyBorder="1" applyProtection="1"/>
    <xf numFmtId="167" fontId="4" fillId="0" borderId="65" xfId="35" applyNumberFormat="1" applyFont="1" applyFill="1" applyBorder="1" applyProtection="1"/>
    <xf numFmtId="167" fontId="4" fillId="0" borderId="66" xfId="35" applyNumberFormat="1" applyFont="1" applyFill="1" applyBorder="1" applyProtection="1"/>
    <xf numFmtId="167" fontId="4" fillId="0" borderId="67" xfId="35" applyNumberFormat="1" applyFont="1" applyFill="1" applyBorder="1" applyProtection="1"/>
    <xf numFmtId="167" fontId="4" fillId="0" borderId="33" xfId="35" applyNumberFormat="1" applyFont="1" applyBorder="1" applyProtection="1"/>
    <xf numFmtId="167" fontId="4" fillId="0" borderId="11" xfId="35" applyNumberFormat="1" applyFont="1" applyFill="1" applyBorder="1" applyProtection="1"/>
    <xf numFmtId="167" fontId="4" fillId="0" borderId="68" xfId="35" applyNumberFormat="1" applyFont="1" applyFill="1" applyBorder="1" applyProtection="1"/>
    <xf numFmtId="167" fontId="4" fillId="0" borderId="69" xfId="35" applyNumberFormat="1" applyFont="1" applyFill="1" applyBorder="1" applyProtection="1"/>
    <xf numFmtId="167" fontId="4" fillId="0" borderId="33" xfId="35" applyNumberFormat="1" applyFont="1" applyFill="1" applyBorder="1" applyProtection="1"/>
    <xf numFmtId="167" fontId="4" fillId="0" borderId="70" xfId="35" applyNumberFormat="1" applyFont="1" applyFill="1" applyBorder="1" applyProtection="1"/>
    <xf numFmtId="167" fontId="4" fillId="38" borderId="70" xfId="35" applyNumberFormat="1" applyFont="1" applyFill="1" applyBorder="1" applyProtection="1"/>
    <xf numFmtId="0" fontId="3" fillId="0" borderId="0" xfId="35" applyFont="1" applyProtection="1"/>
    <xf numFmtId="167" fontId="4" fillId="0" borderId="11" xfId="35" applyNumberFormat="1" applyFont="1" applyBorder="1" applyProtection="1"/>
    <xf numFmtId="0" fontId="26" fillId="0" borderId="0" xfId="35" applyFont="1" applyProtection="1"/>
    <xf numFmtId="0" fontId="4" fillId="0" borderId="0" xfId="35" applyFont="1" applyAlignment="1" applyProtection="1">
      <alignment horizontal="center" vertical="center"/>
    </xf>
    <xf numFmtId="0" fontId="3" fillId="0" borderId="0" xfId="35" quotePrefix="1" applyFont="1" applyAlignment="1" applyProtection="1">
      <alignment horizontal="left"/>
    </xf>
    <xf numFmtId="0" fontId="3" fillId="0" borderId="0" xfId="35" applyFont="1" applyAlignment="1" applyProtection="1">
      <alignment horizontal="left"/>
    </xf>
    <xf numFmtId="0" fontId="26" fillId="0" borderId="0" xfId="35" quotePrefix="1" applyFont="1" applyAlignment="1" applyProtection="1">
      <alignment horizontal="left"/>
    </xf>
    <xf numFmtId="0" fontId="3" fillId="0" borderId="0" xfId="35" applyFont="1" applyAlignment="1" applyProtection="1">
      <alignment horizontal="center"/>
    </xf>
    <xf numFmtId="0" fontId="44" fillId="0" borderId="0" xfId="35" applyFont="1" applyProtection="1"/>
    <xf numFmtId="167" fontId="4" fillId="0" borderId="71" xfId="35" applyNumberFormat="1" applyFont="1" applyFill="1" applyBorder="1" applyProtection="1"/>
    <xf numFmtId="167" fontId="4" fillId="0" borderId="72" xfId="35" applyNumberFormat="1" applyFont="1" applyFill="1" applyBorder="1" applyProtection="1"/>
    <xf numFmtId="0" fontId="4" fillId="0" borderId="35" xfId="35" applyFont="1" applyFill="1" applyBorder="1" applyAlignment="1" applyProtection="1">
      <alignment horizontal="center"/>
      <protection locked="0"/>
    </xf>
    <xf numFmtId="167" fontId="37" fillId="38" borderId="73" xfId="35" applyNumberFormat="1" applyFont="1" applyFill="1" applyBorder="1" applyAlignment="1" applyProtection="1">
      <alignment vertical="center" wrapText="1"/>
    </xf>
    <xf numFmtId="167" fontId="4" fillId="0" borderId="74" xfId="35" applyNumberFormat="1" applyFont="1" applyFill="1" applyBorder="1" applyProtection="1">
      <protection locked="0"/>
    </xf>
    <xf numFmtId="1" fontId="4" fillId="0" borderId="74" xfId="35" applyNumberFormat="1" applyFont="1" applyFill="1" applyBorder="1" applyProtection="1">
      <protection locked="0"/>
    </xf>
    <xf numFmtId="167" fontId="4" fillId="0" borderId="74" xfId="35" applyNumberFormat="1" applyFont="1" applyBorder="1" applyProtection="1">
      <protection locked="0"/>
    </xf>
    <xf numFmtId="1" fontId="4" fillId="0" borderId="74" xfId="35" applyNumberFormat="1" applyFont="1" applyBorder="1" applyProtection="1">
      <protection locked="0"/>
    </xf>
    <xf numFmtId="167" fontId="77" fillId="0" borderId="0" xfId="27" applyNumberFormat="1" applyFont="1" applyFill="1" applyBorder="1" applyAlignment="1" applyProtection="1">
      <alignment vertical="top" wrapText="1"/>
      <protection locked="0"/>
    </xf>
    <xf numFmtId="0" fontId="33" fillId="0" borderId="10" xfId="0" applyFont="1" applyFill="1" applyBorder="1" applyAlignment="1" applyProtection="1">
      <alignment vertical="top" wrapText="1"/>
      <protection locked="0"/>
    </xf>
    <xf numFmtId="167" fontId="78" fillId="0" borderId="75" xfId="27" applyNumberFormat="1" applyFont="1" applyBorder="1" applyAlignment="1" applyProtection="1">
      <alignment horizontal="right" vertical="center" wrapText="1"/>
    </xf>
    <xf numFmtId="167" fontId="78" fillId="0" borderId="76" xfId="27" applyNumberFormat="1" applyFont="1" applyBorder="1" applyAlignment="1" applyProtection="1">
      <alignment horizontal="right" vertical="center" wrapText="1"/>
    </xf>
    <xf numFmtId="167" fontId="78" fillId="0" borderId="14" xfId="27" applyNumberFormat="1" applyFont="1" applyBorder="1" applyAlignment="1" applyProtection="1">
      <alignment horizontal="right" vertical="center" wrapText="1"/>
    </xf>
    <xf numFmtId="167" fontId="78" fillId="0" borderId="70" xfId="27" applyNumberFormat="1" applyFont="1" applyBorder="1" applyAlignment="1" applyProtection="1">
      <alignment horizontal="right" vertical="center" wrapText="1"/>
    </xf>
    <xf numFmtId="3" fontId="78" fillId="0" borderId="77" xfId="35" applyNumberFormat="1" applyFont="1" applyBorder="1" applyAlignment="1" applyProtection="1">
      <alignment horizontal="center" vertical="center" wrapText="1"/>
    </xf>
    <xf numFmtId="3" fontId="78" fillId="0" borderId="78" xfId="35" applyNumberFormat="1" applyFont="1" applyBorder="1" applyAlignment="1" applyProtection="1">
      <alignment horizontal="center" vertical="center" wrapText="1"/>
    </xf>
    <xf numFmtId="167" fontId="78" fillId="0" borderId="0" xfId="27" applyNumberFormat="1" applyFont="1" applyFill="1" applyBorder="1" applyAlignment="1" applyProtection="1">
      <alignment horizontal="center" vertical="top" wrapText="1"/>
    </xf>
    <xf numFmtId="0" fontId="78" fillId="0" borderId="0" xfId="38" applyFont="1" applyBorder="1" applyAlignment="1" applyProtection="1">
      <alignment vertical="top" wrapText="1"/>
    </xf>
    <xf numFmtId="167" fontId="77" fillId="0" borderId="0" xfId="27" applyNumberFormat="1" applyFont="1" applyFill="1" applyBorder="1" applyAlignment="1" applyProtection="1">
      <alignment vertical="top" wrapText="1"/>
    </xf>
    <xf numFmtId="3" fontId="77" fillId="0" borderId="11" xfId="27" applyNumberFormat="1" applyFont="1" applyBorder="1" applyAlignment="1" applyProtection="1">
      <alignment horizontal="right" vertical="top" wrapText="1"/>
    </xf>
    <xf numFmtId="166" fontId="92" fillId="0" borderId="79" xfId="27" applyNumberFormat="1" applyFont="1" applyBorder="1" applyAlignment="1" applyProtection="1">
      <alignment horizontal="right" vertical="center" wrapText="1"/>
    </xf>
    <xf numFmtId="167" fontId="92" fillId="0" borderId="0" xfId="27" applyNumberFormat="1" applyFont="1" applyFill="1" applyBorder="1" applyAlignment="1" applyProtection="1">
      <alignment horizontal="right" vertical="center" wrapText="1"/>
    </xf>
    <xf numFmtId="166" fontId="78" fillId="0" borderId="80" xfId="27" applyNumberFormat="1" applyFont="1" applyBorder="1" applyAlignment="1" applyProtection="1">
      <alignment horizontal="right" vertical="center" wrapText="1"/>
    </xf>
    <xf numFmtId="166" fontId="78" fillId="0" borderId="81" xfId="27" applyNumberFormat="1" applyFont="1" applyBorder="1" applyAlignment="1" applyProtection="1">
      <alignment horizontal="right" vertical="center" wrapText="1"/>
    </xf>
    <xf numFmtId="167" fontId="78" fillId="0" borderId="0" xfId="27" applyNumberFormat="1" applyFont="1" applyFill="1" applyAlignment="1" applyProtection="1">
      <alignment horizontal="right" vertical="center" wrapText="1"/>
    </xf>
    <xf numFmtId="43" fontId="77" fillId="0" borderId="0" xfId="27" applyFont="1" applyBorder="1" applyAlignment="1" applyProtection="1">
      <alignment vertical="top" wrapText="1"/>
    </xf>
    <xf numFmtId="43" fontId="77" fillId="0" borderId="48" xfId="27" applyFont="1" applyBorder="1" applyAlignment="1" applyProtection="1">
      <alignment vertical="top" wrapText="1"/>
    </xf>
    <xf numFmtId="43" fontId="80" fillId="0" borderId="0" xfId="27" applyFont="1" applyFill="1" applyBorder="1" applyAlignment="1" applyProtection="1">
      <alignment vertical="top" wrapText="1"/>
    </xf>
    <xf numFmtId="0" fontId="77" fillId="0" borderId="0" xfId="38" applyFont="1" applyAlignment="1" applyProtection="1">
      <alignment horizontal="left" vertical="top" wrapText="1"/>
    </xf>
    <xf numFmtId="0" fontId="77" fillId="0" borderId="0" xfId="38" applyFont="1" applyBorder="1" applyAlignment="1" applyProtection="1">
      <alignment vertical="top" wrapText="1"/>
    </xf>
    <xf numFmtId="0" fontId="93" fillId="0" borderId="0" xfId="0" applyFont="1" applyFill="1" applyAlignment="1" applyProtection="1">
      <alignment horizontal="center" vertical="center"/>
    </xf>
    <xf numFmtId="0" fontId="77" fillId="0" borderId="0" xfId="0" applyFont="1" applyAlignment="1" applyProtection="1">
      <alignment vertical="center"/>
    </xf>
    <xf numFmtId="0" fontId="77" fillId="0" borderId="0" xfId="0" applyFont="1" applyProtection="1"/>
    <xf numFmtId="0" fontId="94" fillId="0" borderId="0" xfId="0" applyFont="1" applyFill="1" applyAlignment="1" applyProtection="1">
      <alignment horizontal="center" vertical="justify"/>
    </xf>
    <xf numFmtId="0" fontId="94" fillId="0" borderId="82" xfId="0" applyFont="1" applyFill="1" applyBorder="1" applyAlignment="1" applyProtection="1">
      <alignment horizontal="center" vertical="center"/>
    </xf>
    <xf numFmtId="0" fontId="94" fillId="0" borderId="0" xfId="0" applyFont="1" applyFill="1" applyBorder="1" applyAlignment="1" applyProtection="1">
      <alignment horizontal="center" vertical="center"/>
    </xf>
    <xf numFmtId="0" fontId="94" fillId="0" borderId="83" xfId="0" applyFont="1" applyFill="1" applyBorder="1" applyAlignment="1" applyProtection="1">
      <alignment horizontal="center" vertical="center"/>
    </xf>
    <xf numFmtId="0" fontId="78" fillId="0" borderId="82" xfId="0" applyFont="1" applyBorder="1" applyAlignment="1" applyProtection="1">
      <alignment vertical="center"/>
    </xf>
    <xf numFmtId="0" fontId="77" fillId="0" borderId="0" xfId="0" applyFont="1" applyBorder="1" applyAlignment="1" applyProtection="1">
      <alignment vertical="center"/>
    </xf>
    <xf numFmtId="0" fontId="78" fillId="0" borderId="0" xfId="0" applyFont="1" applyFill="1" applyProtection="1"/>
    <xf numFmtId="0" fontId="77" fillId="0" borderId="82" xfId="0" applyFont="1" applyBorder="1" applyAlignment="1" applyProtection="1">
      <alignment vertical="center"/>
    </xf>
    <xf numFmtId="0" fontId="77" fillId="0" borderId="83" xfId="0" applyFont="1" applyBorder="1" applyAlignment="1" applyProtection="1">
      <alignment vertical="center"/>
    </xf>
    <xf numFmtId="164" fontId="77" fillId="0" borderId="0" xfId="0" applyNumberFormat="1" applyFont="1" applyFill="1" applyAlignment="1" applyProtection="1">
      <alignment horizontal="right" vertical="center"/>
    </xf>
    <xf numFmtId="0" fontId="85" fillId="0" borderId="84" xfId="0" applyFont="1" applyBorder="1" applyAlignment="1" applyProtection="1">
      <alignment horizontal="center" vertical="center"/>
    </xf>
    <xf numFmtId="0" fontId="85" fillId="0" borderId="77" xfId="0" applyFont="1" applyBorder="1" applyAlignment="1" applyProtection="1">
      <alignment horizontal="center" vertical="center"/>
    </xf>
    <xf numFmtId="0" fontId="85" fillId="0" borderId="85" xfId="0" applyFont="1" applyBorder="1" applyAlignment="1" applyProtection="1">
      <alignment horizontal="center" vertical="center"/>
    </xf>
    <xf numFmtId="167" fontId="78" fillId="0" borderId="0" xfId="0" applyNumberFormat="1" applyFont="1" applyBorder="1" applyAlignment="1" applyProtection="1">
      <alignment vertical="center"/>
    </xf>
    <xf numFmtId="167" fontId="77" fillId="0" borderId="0" xfId="0" applyNumberFormat="1" applyFont="1" applyFill="1" applyBorder="1" applyProtection="1"/>
    <xf numFmtId="167" fontId="77" fillId="0" borderId="0" xfId="0" applyNumberFormat="1" applyFont="1" applyAlignment="1" applyProtection="1">
      <alignment vertical="center"/>
    </xf>
    <xf numFmtId="0" fontId="82" fillId="0" borderId="0" xfId="0" applyFont="1" applyAlignment="1" applyProtection="1">
      <alignment horizontal="center" vertical="center"/>
    </xf>
    <xf numFmtId="167" fontId="77" fillId="0" borderId="0" xfId="0" applyNumberFormat="1" applyFont="1" applyBorder="1" applyProtection="1"/>
    <xf numFmtId="167" fontId="77" fillId="0" borderId="0" xfId="0" applyNumberFormat="1" applyFont="1" applyBorder="1" applyAlignment="1" applyProtection="1">
      <alignment horizontal="center"/>
    </xf>
    <xf numFmtId="164" fontId="95" fillId="0" borderId="0" xfId="0" applyNumberFormat="1" applyFont="1" applyFill="1" applyBorder="1" applyAlignment="1" applyProtection="1">
      <alignment vertical="center"/>
    </xf>
    <xf numFmtId="167" fontId="78" fillId="0" borderId="0" xfId="0" applyNumberFormat="1" applyFont="1" applyFill="1" applyBorder="1" applyAlignment="1" applyProtection="1">
      <alignment horizontal="center"/>
    </xf>
    <xf numFmtId="164" fontId="95" fillId="0" borderId="0" xfId="0" applyNumberFormat="1" applyFont="1" applyFill="1" applyAlignment="1" applyProtection="1">
      <alignment vertical="center"/>
    </xf>
    <xf numFmtId="167" fontId="77" fillId="0" borderId="0" xfId="0" applyNumberFormat="1" applyFont="1" applyBorder="1" applyAlignment="1" applyProtection="1">
      <alignment vertical="center"/>
    </xf>
    <xf numFmtId="167" fontId="77" fillId="0" borderId="83" xfId="0" applyNumberFormat="1" applyFont="1" applyBorder="1" applyAlignment="1" applyProtection="1">
      <alignment vertical="center"/>
    </xf>
    <xf numFmtId="167" fontId="77" fillId="0" borderId="0" xfId="0" applyNumberFormat="1" applyFont="1" applyProtection="1"/>
    <xf numFmtId="0" fontId="80" fillId="0" borderId="0" xfId="0" applyFont="1" applyAlignment="1" applyProtection="1">
      <alignment vertical="center"/>
    </xf>
    <xf numFmtId="0" fontId="81" fillId="0" borderId="0" xfId="0" applyFont="1" applyAlignment="1" applyProtection="1">
      <alignment horizontal="center" vertical="center"/>
    </xf>
    <xf numFmtId="167" fontId="96" fillId="0" borderId="0" xfId="0" applyNumberFormat="1" applyFont="1" applyFill="1" applyBorder="1" applyAlignment="1" applyProtection="1">
      <alignment horizontal="center"/>
    </xf>
    <xf numFmtId="0" fontId="97" fillId="0" borderId="0" xfId="0" applyFont="1" applyAlignment="1" applyProtection="1"/>
    <xf numFmtId="0" fontId="77" fillId="0" borderId="0" xfId="0" applyFont="1" applyFill="1" applyBorder="1" applyAlignment="1" applyProtection="1">
      <alignment vertical="center"/>
    </xf>
    <xf numFmtId="0" fontId="78" fillId="0" borderId="86" xfId="0" applyFont="1" applyBorder="1" applyAlignment="1" applyProtection="1">
      <alignment vertical="center" wrapText="1"/>
    </xf>
    <xf numFmtId="164" fontId="77" fillId="0" borderId="0" xfId="0" applyNumberFormat="1" applyFont="1" applyFill="1" applyBorder="1" applyAlignment="1" applyProtection="1">
      <alignment vertical="center"/>
    </xf>
    <xf numFmtId="0" fontId="77" fillId="0" borderId="0" xfId="0" applyFont="1" applyAlignment="1" applyProtection="1">
      <alignment horizontal="center" vertical="center"/>
    </xf>
    <xf numFmtId="0" fontId="77" fillId="0" borderId="0" xfId="0" applyFont="1" applyFill="1" applyBorder="1" applyProtection="1"/>
    <xf numFmtId="0" fontId="77" fillId="0" borderId="0" xfId="0" applyFont="1" applyAlignment="1" applyProtection="1">
      <alignment horizontal="center" vertical="center" wrapText="1"/>
    </xf>
    <xf numFmtId="0" fontId="77" fillId="0" borderId="0" xfId="0" applyFont="1" applyAlignment="1" applyProtection="1">
      <alignment vertical="center" wrapText="1"/>
    </xf>
    <xf numFmtId="0" fontId="98" fillId="34" borderId="0" xfId="0" applyFont="1" applyFill="1" applyBorder="1" applyAlignment="1" applyProtection="1">
      <alignment vertical="center" wrapText="1"/>
    </xf>
    <xf numFmtId="0" fontId="82" fillId="0" borderId="0" xfId="0" applyFont="1" applyProtection="1"/>
    <xf numFmtId="0" fontId="82" fillId="0" borderId="0" xfId="0" applyFont="1" applyAlignment="1" applyProtection="1">
      <alignment vertical="center"/>
    </xf>
    <xf numFmtId="0" fontId="82" fillId="0" borderId="0" xfId="0" applyFont="1" applyFill="1" applyBorder="1" applyProtection="1"/>
    <xf numFmtId="0" fontId="77" fillId="0" borderId="0" xfId="0" applyFont="1" applyBorder="1" applyAlignment="1" applyProtection="1">
      <alignment horizontal="center"/>
    </xf>
    <xf numFmtId="0" fontId="77" fillId="0" borderId="0" xfId="0" applyFont="1" applyBorder="1" applyProtection="1"/>
    <xf numFmtId="0" fontId="77" fillId="0" borderId="0" xfId="0" applyFont="1" applyBorder="1" applyAlignment="1" applyProtection="1">
      <alignment horizontal="center" vertical="center" wrapText="1"/>
    </xf>
    <xf numFmtId="3" fontId="77" fillId="0" borderId="0" xfId="0" applyNumberFormat="1" applyFont="1" applyProtection="1"/>
    <xf numFmtId="0" fontId="78" fillId="0" borderId="0" xfId="0" applyFont="1" applyProtection="1"/>
    <xf numFmtId="167" fontId="77" fillId="0" borderId="0" xfId="27" applyNumberFormat="1" applyFont="1" applyFill="1" applyBorder="1" applyAlignment="1" applyProtection="1">
      <alignment horizontal="center" vertical="center" wrapText="1"/>
      <protection locked="0"/>
    </xf>
    <xf numFmtId="0" fontId="77" fillId="0" borderId="11" xfId="38" applyNumberFormat="1" applyFont="1" applyBorder="1" applyAlignment="1" applyProtection="1">
      <alignment vertical="top" wrapText="1"/>
      <protection locked="0"/>
    </xf>
    <xf numFmtId="0" fontId="78" fillId="0" borderId="0" xfId="38" applyFont="1" applyBorder="1" applyAlignment="1" applyProtection="1">
      <alignment vertical="center" wrapText="1"/>
      <protection locked="0"/>
    </xf>
    <xf numFmtId="43" fontId="78" fillId="0" borderId="0" xfId="38" applyNumberFormat="1" applyFont="1" applyFill="1" applyBorder="1" applyAlignment="1" applyProtection="1">
      <alignment vertical="top" wrapText="1"/>
    </xf>
    <xf numFmtId="43" fontId="96" fillId="0" borderId="0" xfId="38" applyNumberFormat="1" applyFont="1" applyFill="1" applyBorder="1" applyAlignment="1" applyProtection="1">
      <alignment vertical="top" wrapText="1"/>
    </xf>
    <xf numFmtId="0" fontId="94" fillId="20" borderId="11" xfId="0" applyFont="1" applyFill="1" applyBorder="1" applyAlignment="1" applyProtection="1">
      <alignment horizontal="center" vertical="center" wrapText="1"/>
      <protection locked="0"/>
    </xf>
    <xf numFmtId="0" fontId="80" fillId="0" borderId="0" xfId="38" applyFont="1" applyBorder="1" applyAlignment="1" applyProtection="1">
      <alignment horizontal="center" vertical="top" wrapText="1"/>
    </xf>
    <xf numFmtId="3" fontId="77" fillId="0" borderId="11" xfId="27" applyNumberFormat="1" applyFont="1" applyFill="1" applyBorder="1" applyAlignment="1" applyProtection="1">
      <alignment horizontal="right" vertical="top" wrapText="1"/>
    </xf>
    <xf numFmtId="3" fontId="77" fillId="0" borderId="259" xfId="27" applyNumberFormat="1" applyFont="1" applyBorder="1" applyAlignment="1" applyProtection="1">
      <alignment horizontal="right" vertical="top" wrapText="1"/>
    </xf>
    <xf numFmtId="3" fontId="77" fillId="0" borderId="260" xfId="27" applyNumberFormat="1" applyFont="1" applyBorder="1" applyAlignment="1" applyProtection="1">
      <alignment horizontal="right" vertical="top" wrapText="1"/>
    </xf>
    <xf numFmtId="167" fontId="80" fillId="0" borderId="0" xfId="27" applyNumberFormat="1" applyFont="1" applyFill="1" applyBorder="1" applyAlignment="1" applyProtection="1">
      <alignment vertical="top" wrapText="1"/>
    </xf>
    <xf numFmtId="3" fontId="77" fillId="0" borderId="0" xfId="26" applyNumberFormat="1" applyFont="1" applyBorder="1" applyAlignment="1" applyProtection="1">
      <alignment vertical="top" wrapText="1"/>
    </xf>
    <xf numFmtId="43" fontId="78" fillId="0" borderId="0" xfId="38" applyNumberFormat="1" applyFont="1" applyFill="1" applyBorder="1" applyAlignment="1" applyProtection="1">
      <alignment horizontal="center" vertical="top" wrapText="1"/>
    </xf>
    <xf numFmtId="43" fontId="96" fillId="0" borderId="0" xfId="38" applyNumberFormat="1" applyFont="1" applyFill="1" applyBorder="1" applyAlignment="1" applyProtection="1">
      <alignment horizontal="center" vertical="top" wrapText="1"/>
    </xf>
    <xf numFmtId="0" fontId="78" fillId="0" borderId="0" xfId="35" applyFont="1" applyBorder="1" applyAlignment="1" applyProtection="1">
      <alignment horizontal="center" vertical="center" wrapText="1"/>
      <protection locked="0"/>
    </xf>
    <xf numFmtId="0" fontId="78" fillId="0" borderId="11" xfId="38" applyFont="1" applyBorder="1" applyAlignment="1" applyProtection="1">
      <alignment vertical="top" wrapText="1"/>
      <protection locked="0"/>
    </xf>
    <xf numFmtId="1" fontId="78" fillId="0" borderId="0" xfId="27" applyNumberFormat="1" applyFont="1" applyFill="1" applyBorder="1" applyAlignment="1" applyProtection="1">
      <alignment horizontal="center" vertical="top" wrapText="1"/>
    </xf>
    <xf numFmtId="1" fontId="77" fillId="0" borderId="0" xfId="27" applyNumberFormat="1" applyFont="1" applyFill="1" applyBorder="1" applyAlignment="1" applyProtection="1">
      <alignment horizontal="center" vertical="top" wrapText="1"/>
    </xf>
    <xf numFmtId="1" fontId="92" fillId="0" borderId="0" xfId="27" applyNumberFormat="1" applyFont="1" applyFill="1" applyBorder="1" applyAlignment="1" applyProtection="1">
      <alignment horizontal="center" vertical="center" wrapText="1"/>
    </xf>
    <xf numFmtId="1" fontId="80" fillId="0" borderId="0" xfId="27" applyNumberFormat="1" applyFont="1" applyFill="1" applyBorder="1" applyAlignment="1" applyProtection="1">
      <alignment horizontal="center" vertical="top" wrapText="1"/>
    </xf>
    <xf numFmtId="0" fontId="78" fillId="0" borderId="0" xfId="38" applyFont="1" applyBorder="1" applyAlignment="1" applyProtection="1">
      <alignment horizontal="center" vertical="top" wrapText="1"/>
    </xf>
    <xf numFmtId="3" fontId="77" fillId="0" borderId="70" xfId="27" applyNumberFormat="1" applyFont="1" applyFill="1" applyBorder="1" applyAlignment="1" applyProtection="1">
      <alignment horizontal="right" vertical="top" wrapText="1"/>
    </xf>
    <xf numFmtId="3" fontId="77" fillId="0" borderId="0" xfId="27" applyNumberFormat="1" applyFont="1" applyBorder="1" applyAlignment="1" applyProtection="1">
      <alignment vertical="top" wrapText="1"/>
    </xf>
    <xf numFmtId="0" fontId="99" fillId="0" borderId="0" xfId="38" applyFont="1" applyBorder="1" applyAlignment="1" applyProtection="1">
      <alignment vertical="top" wrapText="1"/>
      <protection locked="0"/>
    </xf>
    <xf numFmtId="43" fontId="89" fillId="0" borderId="0" xfId="38" applyNumberFormat="1" applyFont="1" applyFill="1" applyBorder="1" applyAlignment="1" applyProtection="1">
      <alignment vertical="top" wrapText="1"/>
    </xf>
    <xf numFmtId="169" fontId="78" fillId="0" borderId="0" xfId="35" applyNumberFormat="1" applyFont="1" applyBorder="1" applyAlignment="1" applyProtection="1">
      <alignment vertical="top" wrapText="1"/>
      <protection locked="0"/>
    </xf>
    <xf numFmtId="0" fontId="100" fillId="27" borderId="0" xfId="35" applyFont="1" applyFill="1" applyAlignment="1" applyProtection="1">
      <alignment horizontal="center" vertical="center"/>
      <protection locked="0"/>
    </xf>
    <xf numFmtId="3" fontId="78" fillId="37" borderId="68" xfId="35" applyNumberFormat="1" applyFont="1" applyFill="1" applyBorder="1" applyAlignment="1" applyProtection="1">
      <alignment vertical="top" wrapText="1"/>
      <protection locked="0"/>
    </xf>
    <xf numFmtId="3" fontId="78" fillId="37" borderId="14" xfId="35" applyNumberFormat="1" applyFont="1" applyFill="1" applyBorder="1" applyAlignment="1" applyProtection="1">
      <alignment horizontal="left" vertical="top" wrapText="1"/>
      <protection locked="0"/>
    </xf>
    <xf numFmtId="0" fontId="101" fillId="0" borderId="0" xfId="0" applyFont="1" applyAlignment="1" applyProtection="1">
      <alignment vertical="center" wrapText="1"/>
    </xf>
    <xf numFmtId="0" fontId="89" fillId="0" borderId="0" xfId="0" applyFont="1" applyAlignment="1" applyProtection="1">
      <alignment vertical="center" wrapText="1"/>
    </xf>
    <xf numFmtId="167" fontId="77" fillId="0" borderId="0" xfId="0" applyNumberFormat="1" applyFont="1" applyAlignment="1" applyProtection="1">
      <alignment vertical="center" wrapText="1"/>
    </xf>
    <xf numFmtId="3" fontId="78" fillId="39" borderId="87" xfId="35" applyNumberFormat="1" applyFont="1" applyFill="1" applyBorder="1" applyAlignment="1" applyProtection="1">
      <alignment horizontal="center" vertical="top" wrapText="1"/>
    </xf>
    <xf numFmtId="3" fontId="78" fillId="39" borderId="76" xfId="35" applyNumberFormat="1" applyFont="1" applyFill="1" applyBorder="1" applyAlignment="1" applyProtection="1">
      <alignment horizontal="center" vertical="top" wrapText="1"/>
    </xf>
    <xf numFmtId="0" fontId="77" fillId="0" borderId="0" xfId="38" applyFont="1" applyBorder="1" applyAlignment="1" applyProtection="1">
      <alignment horizontal="center" vertical="top" wrapText="1"/>
      <protection locked="0"/>
    </xf>
    <xf numFmtId="0" fontId="102" fillId="0" borderId="0" xfId="38" applyFont="1" applyBorder="1" applyAlignment="1" applyProtection="1">
      <alignment horizontal="center" vertical="top" wrapText="1"/>
      <protection locked="0"/>
    </xf>
    <xf numFmtId="0" fontId="85" fillId="0" borderId="77" xfId="0" applyFont="1" applyBorder="1" applyProtection="1"/>
    <xf numFmtId="0" fontId="77" fillId="0" borderId="0" xfId="35" applyFont="1" applyFill="1" applyBorder="1" applyAlignment="1" applyProtection="1">
      <alignment vertical="top" wrapText="1"/>
      <protection locked="0"/>
    </xf>
    <xf numFmtId="49" fontId="89" fillId="0" borderId="10" xfId="38" applyNumberFormat="1" applyFont="1" applyFill="1" applyBorder="1" applyAlignment="1" applyProtection="1">
      <alignment horizontal="center" vertical="center" wrapText="1"/>
      <protection locked="0"/>
    </xf>
    <xf numFmtId="1" fontId="78" fillId="0" borderId="0" xfId="38" applyNumberFormat="1" applyFont="1" applyBorder="1" applyAlignment="1" applyProtection="1">
      <alignment horizontal="right" vertical="top" wrapText="1"/>
      <protection locked="0"/>
    </xf>
    <xf numFmtId="167" fontId="77" fillId="0" borderId="0" xfId="38" applyNumberFormat="1" applyFont="1" applyBorder="1" applyAlignment="1" applyProtection="1">
      <alignment horizontal="center" vertical="top" wrapText="1"/>
    </xf>
    <xf numFmtId="49" fontId="78" fillId="0" borderId="11" xfId="38" applyNumberFormat="1" applyFont="1" applyFill="1" applyBorder="1" applyAlignment="1" applyProtection="1">
      <alignment horizontal="center" vertical="center" wrapText="1"/>
      <protection locked="0"/>
    </xf>
    <xf numFmtId="0" fontId="89" fillId="37" borderId="0" xfId="38" applyFont="1" applyFill="1" applyBorder="1" applyAlignment="1" applyProtection="1">
      <alignment vertical="top" wrapText="1"/>
      <protection locked="0"/>
    </xf>
    <xf numFmtId="49" fontId="89" fillId="0" borderId="34" xfId="38" applyNumberFormat="1" applyFont="1" applyFill="1" applyBorder="1" applyAlignment="1" applyProtection="1">
      <alignment horizontal="center" vertical="top" wrapText="1"/>
      <protection locked="0"/>
    </xf>
    <xf numFmtId="1" fontId="77" fillId="0" borderId="0" xfId="27" applyNumberFormat="1" applyFont="1" applyFill="1" applyBorder="1" applyAlignment="1" applyProtection="1">
      <alignment horizontal="center" vertical="center" wrapText="1"/>
    </xf>
    <xf numFmtId="0" fontId="101" fillId="40" borderId="11" xfId="0" quotePrefix="1" applyFont="1" applyFill="1" applyBorder="1" applyAlignment="1" applyProtection="1">
      <alignment horizontal="right" vertical="center" wrapText="1"/>
      <protection locked="0"/>
    </xf>
    <xf numFmtId="0" fontId="101" fillId="40" borderId="11" xfId="0" applyFont="1" applyFill="1" applyBorder="1" applyAlignment="1" applyProtection="1">
      <alignment horizontal="right" vertical="center" wrapText="1"/>
      <protection locked="0"/>
    </xf>
    <xf numFmtId="0" fontId="77" fillId="40" borderId="11" xfId="0" applyFont="1" applyFill="1" applyBorder="1" applyAlignment="1" applyProtection="1">
      <alignment horizontal="right" vertical="top" wrapText="1"/>
      <protection locked="0"/>
    </xf>
    <xf numFmtId="3" fontId="101" fillId="0" borderId="0" xfId="0" applyNumberFormat="1" applyFont="1" applyAlignment="1" applyProtection="1">
      <alignment vertical="center" wrapText="1"/>
    </xf>
    <xf numFmtId="3" fontId="89" fillId="0" borderId="0" xfId="0" applyNumberFormat="1" applyFont="1" applyAlignment="1" applyProtection="1">
      <alignment vertical="center" wrapText="1"/>
    </xf>
    <xf numFmtId="164" fontId="77" fillId="0" borderId="0" xfId="0" applyNumberFormat="1" applyFont="1" applyFill="1" applyBorder="1" applyAlignment="1" applyProtection="1">
      <alignment vertical="center" wrapText="1"/>
    </xf>
    <xf numFmtId="0" fontId="77" fillId="37" borderId="11" xfId="0" applyFont="1" applyFill="1" applyBorder="1" applyAlignment="1">
      <alignment vertical="center"/>
    </xf>
    <xf numFmtId="0" fontId="77" fillId="41" borderId="11" xfId="0" applyFont="1" applyFill="1" applyBorder="1" applyAlignment="1">
      <alignment vertical="center"/>
    </xf>
    <xf numFmtId="0" fontId="77" fillId="33" borderId="11" xfId="0" applyFont="1" applyFill="1" applyBorder="1" applyAlignment="1">
      <alignment vertical="center"/>
    </xf>
    <xf numFmtId="0" fontId="103" fillId="0" borderId="0" xfId="35" applyFont="1" applyFill="1" applyAlignment="1" applyProtection="1">
      <alignment horizontal="right"/>
    </xf>
    <xf numFmtId="3" fontId="77" fillId="0" borderId="0" xfId="38" applyNumberFormat="1" applyFont="1" applyBorder="1" applyAlignment="1" applyProtection="1">
      <alignment horizontal="center" vertical="top" wrapText="1"/>
      <protection locked="0"/>
    </xf>
    <xf numFmtId="1" fontId="104" fillId="0" borderId="0" xfId="35" applyNumberFormat="1" applyFont="1" applyAlignment="1" applyProtection="1">
      <alignment horizontal="right" vertical="center"/>
    </xf>
    <xf numFmtId="167" fontId="82" fillId="0" borderId="88" xfId="27" applyNumberFormat="1" applyFont="1" applyFill="1" applyBorder="1" applyAlignment="1" applyProtection="1">
      <alignment vertical="top" wrapText="1"/>
    </xf>
    <xf numFmtId="167" fontId="82" fillId="0" borderId="89" xfId="27" applyNumberFormat="1" applyFont="1" applyFill="1" applyBorder="1" applyAlignment="1" applyProtection="1">
      <alignment vertical="top" wrapText="1"/>
    </xf>
    <xf numFmtId="167" fontId="82" fillId="0" borderId="0" xfId="27" applyNumberFormat="1" applyFont="1" applyFill="1" applyBorder="1" applyAlignment="1" applyProtection="1">
      <alignment vertical="top" wrapText="1"/>
    </xf>
    <xf numFmtId="167" fontId="82" fillId="0" borderId="48" xfId="27" applyNumberFormat="1" applyFont="1" applyFill="1" applyBorder="1" applyAlignment="1" applyProtection="1">
      <alignment vertical="top" wrapText="1"/>
    </xf>
    <xf numFmtId="167" fontId="78" fillId="0" borderId="0" xfId="0" applyNumberFormat="1" applyFont="1" applyBorder="1" applyAlignment="1" applyProtection="1">
      <alignment horizontal="center" vertical="center"/>
    </xf>
    <xf numFmtId="0" fontId="77" fillId="0" borderId="0" xfId="35" applyFont="1" applyBorder="1" applyAlignment="1" applyProtection="1">
      <alignment horizontal="left" vertical="top" wrapText="1"/>
      <protection locked="0"/>
    </xf>
    <xf numFmtId="166" fontId="77" fillId="0" borderId="29" xfId="27" applyNumberFormat="1" applyFont="1" applyBorder="1" applyAlignment="1" applyProtection="1">
      <alignment horizontal="right" vertical="top" wrapText="1"/>
    </xf>
    <xf numFmtId="166" fontId="77" fillId="0" borderId="90" xfId="27" applyNumberFormat="1" applyFont="1" applyBorder="1" applyAlignment="1" applyProtection="1">
      <alignment horizontal="right" vertical="top" wrapText="1"/>
    </xf>
    <xf numFmtId="0" fontId="78" fillId="0" borderId="36" xfId="35" applyFont="1" applyBorder="1" applyAlignment="1" applyProtection="1">
      <alignment horizontal="center" vertical="top" wrapText="1"/>
      <protection locked="0"/>
    </xf>
    <xf numFmtId="0" fontId="77" fillId="0" borderId="0" xfId="38" applyFont="1" applyBorder="1" applyAlignment="1" applyProtection="1">
      <alignment horizontal="center" vertical="top" wrapText="1"/>
    </xf>
    <xf numFmtId="167" fontId="77" fillId="0" borderId="0" xfId="35" applyNumberFormat="1" applyFont="1" applyBorder="1" applyAlignment="1" applyProtection="1">
      <alignment horizontal="left" vertical="top" wrapText="1"/>
      <protection locked="0"/>
    </xf>
    <xf numFmtId="0" fontId="78" fillId="0" borderId="261" xfId="38" applyFont="1" applyBorder="1" applyAlignment="1" applyProtection="1">
      <alignment horizontal="center" vertical="top" wrapText="1"/>
      <protection locked="0"/>
    </xf>
    <xf numFmtId="0" fontId="77" fillId="42" borderId="0" xfId="0" applyFont="1" applyFill="1" applyAlignment="1">
      <alignment vertical="center"/>
    </xf>
    <xf numFmtId="0" fontId="93" fillId="42" borderId="0" xfId="0" applyFont="1" applyFill="1" applyAlignment="1">
      <alignment vertical="center"/>
    </xf>
    <xf numFmtId="0" fontId="77" fillId="42" borderId="91" xfId="0" applyFont="1" applyFill="1" applyBorder="1" applyAlignment="1">
      <alignment vertical="center"/>
    </xf>
    <xf numFmtId="0" fontId="77" fillId="42" borderId="0" xfId="0" applyFont="1" applyFill="1" applyAlignment="1">
      <alignment vertical="center" wrapText="1"/>
    </xf>
    <xf numFmtId="0" fontId="77" fillId="42" borderId="91" xfId="0" applyFont="1" applyFill="1" applyBorder="1" applyAlignment="1">
      <alignment vertical="center" wrapText="1"/>
    </xf>
    <xf numFmtId="0" fontId="78" fillId="42" borderId="0" xfId="0" applyFont="1" applyFill="1" applyAlignment="1">
      <alignment horizontal="right" vertical="center"/>
    </xf>
    <xf numFmtId="0" fontId="78" fillId="42" borderId="0" xfId="0" applyFont="1" applyFill="1" applyAlignment="1">
      <alignment vertical="center"/>
    </xf>
    <xf numFmtId="0" fontId="77" fillId="42" borderId="0" xfId="0" applyFont="1" applyFill="1" applyAlignment="1">
      <alignment horizontal="center" vertical="center"/>
    </xf>
    <xf numFmtId="0" fontId="77" fillId="42" borderId="0" xfId="0" applyFont="1" applyFill="1" applyBorder="1" applyAlignment="1">
      <alignment horizontal="center" vertical="center"/>
    </xf>
    <xf numFmtId="0" fontId="77" fillId="42" borderId="0" xfId="0" applyFont="1" applyFill="1" applyBorder="1" applyAlignment="1">
      <alignment vertical="center"/>
    </xf>
    <xf numFmtId="0" fontId="105" fillId="43" borderId="92" xfId="0" applyFont="1" applyFill="1" applyBorder="1" applyAlignment="1">
      <alignment horizontal="left" vertical="center" indent="1"/>
    </xf>
    <xf numFmtId="0" fontId="77" fillId="43" borderId="26" xfId="0" applyFont="1" applyFill="1" applyBorder="1" applyAlignment="1">
      <alignment vertical="center"/>
    </xf>
    <xf numFmtId="0" fontId="77" fillId="43" borderId="22" xfId="0" applyFont="1" applyFill="1" applyBorder="1" applyAlignment="1">
      <alignment vertical="center"/>
    </xf>
    <xf numFmtId="1" fontId="77" fillId="42" borderId="18" xfId="0" applyNumberFormat="1" applyFont="1" applyFill="1" applyBorder="1" applyAlignment="1">
      <alignment horizontal="center" vertical="center"/>
    </xf>
    <xf numFmtId="0" fontId="77" fillId="42" borderId="18" xfId="0" applyFont="1" applyFill="1" applyBorder="1" applyAlignment="1">
      <alignment horizontal="center" vertical="center"/>
    </xf>
    <xf numFmtId="0" fontId="77" fillId="42" borderId="18" xfId="0" quotePrefix="1" applyFont="1" applyFill="1" applyBorder="1" applyAlignment="1">
      <alignment horizontal="center" vertical="center"/>
    </xf>
    <xf numFmtId="0" fontId="77" fillId="42" borderId="93" xfId="0" applyFont="1" applyFill="1" applyBorder="1" applyAlignment="1">
      <alignment horizontal="center" vertical="center"/>
    </xf>
    <xf numFmtId="0" fontId="77" fillId="42" borderId="94" xfId="0" applyFont="1" applyFill="1" applyBorder="1" applyAlignment="1">
      <alignment vertical="center" wrapText="1"/>
    </xf>
    <xf numFmtId="0" fontId="78" fillId="42" borderId="0" xfId="0" applyFont="1" applyFill="1" applyAlignment="1">
      <alignment horizontal="left" vertical="center"/>
    </xf>
    <xf numFmtId="0" fontId="78" fillId="0" borderId="82" xfId="0" applyFont="1" applyBorder="1" applyAlignment="1" applyProtection="1">
      <alignment horizontal="right" vertical="center"/>
    </xf>
    <xf numFmtId="0" fontId="78" fillId="0" borderId="0" xfId="0" applyFont="1" applyBorder="1" applyAlignment="1" applyProtection="1">
      <alignment vertical="center"/>
    </xf>
    <xf numFmtId="0" fontId="78" fillId="0" borderId="82" xfId="0" applyFont="1" applyBorder="1" applyAlignment="1" applyProtection="1">
      <alignment horizontal="left" vertical="center" indent="1"/>
    </xf>
    <xf numFmtId="0" fontId="77" fillId="0" borderId="82" xfId="0" applyFont="1" applyBorder="1" applyAlignment="1" applyProtection="1">
      <alignment horizontal="left" vertical="center" indent="1"/>
    </xf>
    <xf numFmtId="0" fontId="77" fillId="0" borderId="84" xfId="0" applyFont="1" applyBorder="1" applyAlignment="1" applyProtection="1">
      <alignment horizontal="left" vertical="center" indent="1"/>
    </xf>
    <xf numFmtId="0" fontId="78" fillId="0" borderId="82" xfId="0" applyFont="1" applyBorder="1" applyAlignment="1" applyProtection="1">
      <alignment horizontal="left" vertical="center" wrapText="1" indent="1"/>
    </xf>
    <xf numFmtId="165" fontId="89" fillId="44" borderId="95" xfId="0" applyNumberFormat="1" applyFont="1" applyFill="1" applyBorder="1" applyAlignment="1" applyProtection="1">
      <alignment horizontal="left" vertical="center" indent="1"/>
    </xf>
    <xf numFmtId="169" fontId="78" fillId="40" borderId="29" xfId="38" applyNumberFormat="1" applyFont="1" applyFill="1" applyBorder="1" applyAlignment="1" applyProtection="1">
      <alignment vertical="top" wrapText="1"/>
      <protection locked="0"/>
    </xf>
    <xf numFmtId="169" fontId="78" fillId="40" borderId="10" xfId="38" applyNumberFormat="1" applyFont="1" applyFill="1" applyBorder="1" applyAlignment="1" applyProtection="1">
      <alignment vertical="top" wrapText="1"/>
      <protection locked="0"/>
    </xf>
    <xf numFmtId="169" fontId="78" fillId="40" borderId="11" xfId="38" applyNumberFormat="1" applyFont="1" applyFill="1" applyBorder="1" applyAlignment="1" applyProtection="1">
      <alignment vertical="top" wrapText="1"/>
      <protection locked="0"/>
    </xf>
    <xf numFmtId="166" fontId="77" fillId="40" borderId="11" xfId="38" applyNumberFormat="1" applyFont="1" applyFill="1" applyBorder="1" applyAlignment="1" applyProtection="1">
      <alignment horizontal="right" vertical="top" wrapText="1"/>
      <protection locked="0"/>
    </xf>
    <xf numFmtId="166" fontId="77" fillId="40" borderId="11" xfId="28" applyNumberFormat="1" applyFont="1" applyFill="1" applyBorder="1" applyAlignment="1" applyProtection="1">
      <alignment vertical="top" wrapText="1"/>
      <protection locked="0"/>
    </xf>
    <xf numFmtId="166" fontId="77" fillId="40" borderId="11" xfId="28" applyNumberFormat="1" applyFont="1" applyFill="1" applyBorder="1" applyAlignment="1" applyProtection="1">
      <alignment horizontal="right" vertical="top" wrapText="1"/>
      <protection locked="0"/>
    </xf>
    <xf numFmtId="169" fontId="78" fillId="40" borderId="11" xfId="0" applyNumberFormat="1" applyFont="1" applyFill="1" applyBorder="1" applyAlignment="1" applyProtection="1">
      <alignment vertical="top" wrapText="1"/>
      <protection locked="0"/>
    </xf>
    <xf numFmtId="0" fontId="77" fillId="40" borderId="11" xfId="0" applyFont="1" applyFill="1" applyBorder="1" applyAlignment="1" applyProtection="1">
      <alignment vertical="top" wrapText="1"/>
      <protection locked="0"/>
    </xf>
    <xf numFmtId="0" fontId="77" fillId="40" borderId="27" xfId="35" applyFont="1" applyFill="1" applyBorder="1" applyAlignment="1" applyProtection="1">
      <alignment vertical="top" wrapText="1"/>
      <protection locked="0"/>
    </xf>
    <xf numFmtId="0" fontId="78" fillId="0" borderId="29" xfId="38" applyFont="1" applyBorder="1" applyAlignment="1" applyProtection="1">
      <alignment horizontal="center" vertical="top" wrapText="1"/>
      <protection locked="0"/>
    </xf>
    <xf numFmtId="167" fontId="78" fillId="0" borderId="0" xfId="27" applyNumberFormat="1" applyFont="1" applyFill="1" applyBorder="1" applyAlignment="1" applyProtection="1">
      <alignment horizontal="center" vertical="top" wrapText="1"/>
      <protection locked="0"/>
    </xf>
    <xf numFmtId="169" fontId="78" fillId="40" borderId="29" xfId="35" applyNumberFormat="1" applyFont="1" applyFill="1" applyBorder="1" applyAlignment="1" applyProtection="1">
      <alignment vertical="top" wrapText="1"/>
      <protection locked="0"/>
    </xf>
    <xf numFmtId="3" fontId="77" fillId="40" borderId="29" xfId="35" applyNumberFormat="1" applyFont="1" applyFill="1" applyBorder="1" applyAlignment="1" applyProtection="1">
      <alignment horizontal="right" vertical="top" wrapText="1"/>
      <protection locked="0"/>
    </xf>
    <xf numFmtId="0" fontId="89" fillId="40" borderId="10" xfId="39" applyFont="1" applyFill="1" applyBorder="1" applyAlignment="1" applyProtection="1">
      <alignment horizontal="center" vertical="top" wrapText="1"/>
      <protection locked="0"/>
    </xf>
    <xf numFmtId="0" fontId="77" fillId="40" borderId="11" xfId="39" applyFont="1" applyFill="1" applyBorder="1" applyAlignment="1" applyProtection="1">
      <alignment vertical="top" wrapText="1"/>
      <protection locked="0"/>
    </xf>
    <xf numFmtId="169" fontId="78" fillId="40" borderId="27" xfId="38" applyNumberFormat="1" applyFont="1" applyFill="1" applyBorder="1" applyAlignment="1" applyProtection="1">
      <alignment vertical="top" wrapText="1"/>
      <protection locked="0"/>
    </xf>
    <xf numFmtId="3" fontId="77" fillId="40" borderId="27" xfId="35" applyNumberFormat="1" applyFont="1" applyFill="1" applyBorder="1" applyAlignment="1" applyProtection="1">
      <alignment horizontal="right" vertical="top" wrapText="1"/>
      <protection locked="0"/>
    </xf>
    <xf numFmtId="0" fontId="77" fillId="40" borderId="11" xfId="0" applyFont="1" applyFill="1" applyBorder="1" applyAlignment="1" applyProtection="1">
      <alignment horizontal="left" vertical="top" wrapText="1"/>
      <protection locked="0"/>
    </xf>
    <xf numFmtId="0" fontId="78" fillId="40" borderId="11" xfId="35" applyFont="1" applyFill="1" applyBorder="1" applyAlignment="1" applyProtection="1">
      <alignment vertical="top" wrapText="1"/>
      <protection locked="0"/>
    </xf>
    <xf numFmtId="3" fontId="77" fillId="40" borderId="27" xfId="35" applyNumberFormat="1" applyFont="1" applyFill="1" applyBorder="1" applyAlignment="1" applyProtection="1">
      <alignment vertical="top" wrapText="1"/>
      <protection locked="0"/>
    </xf>
    <xf numFmtId="0" fontId="77" fillId="40" borderId="11" xfId="35" applyFont="1" applyFill="1" applyBorder="1" applyAlignment="1" applyProtection="1">
      <alignment vertical="top" wrapText="1"/>
      <protection locked="0"/>
    </xf>
    <xf numFmtId="0" fontId="77" fillId="40" borderId="10" xfId="35" applyFont="1" applyFill="1" applyBorder="1" applyAlignment="1" applyProtection="1">
      <alignment vertical="top" wrapText="1"/>
      <protection locked="0"/>
    </xf>
    <xf numFmtId="0" fontId="78" fillId="40" borderId="10" xfId="0" applyFont="1" applyFill="1" applyBorder="1" applyAlignment="1" applyProtection="1">
      <alignment horizontal="right" vertical="top" wrapText="1"/>
      <protection locked="0"/>
    </xf>
    <xf numFmtId="0" fontId="78" fillId="40" borderId="11" xfId="38" applyFont="1" applyFill="1" applyBorder="1" applyAlignment="1" applyProtection="1">
      <alignment horizontal="right" vertical="top" wrapText="1"/>
      <protection locked="0"/>
    </xf>
    <xf numFmtId="0" fontId="77" fillId="40" borderId="10" xfId="0" applyFont="1" applyFill="1" applyBorder="1" applyAlignment="1" applyProtection="1">
      <alignment vertical="top" wrapText="1"/>
      <protection locked="0"/>
    </xf>
    <xf numFmtId="0" fontId="77" fillId="40" borderId="11" xfId="38" applyFont="1" applyFill="1" applyBorder="1" applyAlignment="1" applyProtection="1">
      <alignment vertical="top" wrapText="1"/>
      <protection locked="0"/>
    </xf>
    <xf numFmtId="0" fontId="78" fillId="40" borderId="10" xfId="38" applyFont="1" applyFill="1" applyBorder="1" applyAlignment="1" applyProtection="1">
      <alignment horizontal="right" vertical="top" wrapText="1"/>
      <protection locked="0"/>
    </xf>
    <xf numFmtId="3" fontId="77" fillId="40" borderId="10" xfId="37" applyNumberFormat="1" applyFont="1" applyFill="1" applyBorder="1" applyAlignment="1" applyProtection="1">
      <alignment vertical="top" wrapText="1"/>
      <protection locked="0"/>
    </xf>
    <xf numFmtId="3" fontId="77" fillId="40" borderId="11" xfId="37" applyNumberFormat="1" applyFont="1" applyFill="1" applyBorder="1" applyAlignment="1" applyProtection="1">
      <alignment vertical="top" wrapText="1"/>
      <protection locked="0"/>
    </xf>
    <xf numFmtId="0" fontId="78" fillId="40" borderId="11" xfId="38" applyFont="1" applyFill="1" applyBorder="1" applyAlignment="1" applyProtection="1">
      <alignment vertical="top" wrapText="1"/>
      <protection locked="0"/>
    </xf>
    <xf numFmtId="49" fontId="78" fillId="40" borderId="11" xfId="38" applyNumberFormat="1" applyFont="1" applyFill="1" applyBorder="1" applyAlignment="1" applyProtection="1">
      <alignment horizontal="center" vertical="center" wrapText="1"/>
      <protection locked="0"/>
    </xf>
    <xf numFmtId="0" fontId="78" fillId="40" borderId="11" xfId="39" applyFont="1" applyFill="1" applyBorder="1" applyAlignment="1" applyProtection="1">
      <alignment vertical="top" wrapText="1"/>
      <protection locked="0"/>
    </xf>
    <xf numFmtId="0" fontId="81" fillId="45" borderId="83" xfId="0" applyFont="1" applyFill="1" applyBorder="1" applyAlignment="1" applyProtection="1">
      <alignment vertical="center"/>
    </xf>
    <xf numFmtId="0" fontId="78" fillId="46" borderId="83" xfId="0" applyFont="1" applyFill="1" applyBorder="1" applyAlignment="1" applyProtection="1">
      <alignment vertical="center"/>
    </xf>
    <xf numFmtId="0" fontId="78" fillId="0" borderId="0" xfId="38" applyFont="1" applyBorder="1" applyAlignment="1" applyProtection="1">
      <alignment horizontal="center" vertical="top" wrapText="1"/>
      <protection locked="0"/>
    </xf>
    <xf numFmtId="167" fontId="106" fillId="0" borderId="0" xfId="27" applyNumberFormat="1" applyFont="1" applyFill="1" applyBorder="1" applyAlignment="1" applyProtection="1">
      <alignment horizontal="right" vertical="center" wrapText="1"/>
    </xf>
    <xf numFmtId="0" fontId="107" fillId="0" borderId="0" xfId="38" applyFont="1" applyBorder="1" applyAlignment="1" applyProtection="1">
      <alignment vertical="top" wrapText="1"/>
      <protection locked="0"/>
    </xf>
    <xf numFmtId="167" fontId="78" fillId="0" borderId="0" xfId="35" applyNumberFormat="1" applyFont="1" applyBorder="1" applyAlignment="1" applyProtection="1">
      <alignment horizontal="center" vertical="top" wrapText="1"/>
      <protection locked="0"/>
    </xf>
    <xf numFmtId="0" fontId="78" fillId="0" borderId="0" xfId="35" applyFont="1" applyBorder="1" applyAlignment="1" applyProtection="1">
      <alignment vertical="top" wrapText="1"/>
      <protection locked="0"/>
    </xf>
    <xf numFmtId="43" fontId="78" fillId="0" borderId="0" xfId="27" applyFont="1" applyFill="1" applyBorder="1" applyAlignment="1" applyProtection="1">
      <alignment horizontal="center" vertical="top" wrapText="1"/>
      <protection locked="0"/>
    </xf>
    <xf numFmtId="0" fontId="78" fillId="0" borderId="0" xfId="39" applyFont="1" applyBorder="1" applyAlignment="1" applyProtection="1">
      <alignment vertical="top" wrapText="1"/>
      <protection locked="0"/>
    </xf>
    <xf numFmtId="0" fontId="77" fillId="0" borderId="82" xfId="0" applyFont="1" applyFill="1" applyBorder="1" applyAlignment="1" applyProtection="1">
      <alignment horizontal="left" vertical="center" indent="1"/>
    </xf>
    <xf numFmtId="167" fontId="78" fillId="0" borderId="96" xfId="0" applyNumberFormat="1" applyFont="1" applyBorder="1" applyAlignment="1" applyProtection="1">
      <alignment vertical="center"/>
    </xf>
    <xf numFmtId="167" fontId="78" fillId="0" borderId="97" xfId="0" applyNumberFormat="1" applyFont="1" applyBorder="1" applyAlignment="1" applyProtection="1">
      <alignment vertical="center"/>
    </xf>
    <xf numFmtId="0" fontId="78" fillId="0" borderId="98" xfId="0" applyFont="1" applyBorder="1" applyAlignment="1" applyProtection="1">
      <alignment horizontal="left" vertical="center" indent="1"/>
    </xf>
    <xf numFmtId="0" fontId="77" fillId="0" borderId="82" xfId="0" applyFont="1" applyBorder="1" applyAlignment="1" applyProtection="1">
      <alignment horizontal="left" vertical="center" wrapText="1" indent="1"/>
    </xf>
    <xf numFmtId="0" fontId="77" fillId="0" borderId="82" xfId="0" applyFont="1" applyFill="1" applyBorder="1" applyAlignment="1" applyProtection="1">
      <alignment horizontal="left" vertical="center" wrapText="1" indent="1"/>
    </xf>
    <xf numFmtId="0" fontId="81" fillId="0" borderId="13" xfId="0" applyFont="1" applyBorder="1" applyAlignment="1" applyProtection="1">
      <alignment horizontal="center" vertical="center"/>
    </xf>
    <xf numFmtId="0" fontId="77" fillId="0" borderId="83" xfId="0" applyFont="1" applyBorder="1" applyProtection="1"/>
    <xf numFmtId="0" fontId="77" fillId="0" borderId="82" xfId="0" applyFont="1" applyFill="1" applyBorder="1" applyProtection="1"/>
    <xf numFmtId="0" fontId="108" fillId="0" borderId="82" xfId="0" applyFont="1" applyFill="1" applyBorder="1" applyAlignment="1" applyProtection="1">
      <alignment horizontal="left" vertical="center" wrapText="1" indent="1"/>
    </xf>
    <xf numFmtId="0" fontId="77" fillId="0" borderId="83" xfId="0" applyFont="1" applyBorder="1" applyAlignment="1" applyProtection="1">
      <alignment horizontal="center" vertical="center" wrapText="1"/>
    </xf>
    <xf numFmtId="0" fontId="77" fillId="40" borderId="82" xfId="0" applyFont="1" applyFill="1" applyBorder="1" applyAlignment="1" applyProtection="1">
      <alignment vertical="center" wrapText="1"/>
      <protection locked="0"/>
    </xf>
    <xf numFmtId="0" fontId="78" fillId="0" borderId="82" xfId="0" applyFont="1" applyFill="1" applyBorder="1" applyAlignment="1" applyProtection="1">
      <alignment vertical="center" wrapText="1"/>
    </xf>
    <xf numFmtId="0" fontId="77" fillId="0" borderId="95" xfId="0" applyFont="1" applyFill="1" applyBorder="1" applyAlignment="1" applyProtection="1"/>
    <xf numFmtId="0" fontId="109" fillId="0" borderId="99" xfId="0" applyFont="1" applyBorder="1" applyAlignment="1" applyProtection="1">
      <alignment horizontal="center" vertical="center" textRotation="90"/>
    </xf>
    <xf numFmtId="0" fontId="85" fillId="0" borderId="0" xfId="0" applyFont="1" applyBorder="1" applyAlignment="1" applyProtection="1">
      <alignment horizontal="center" vertical="center"/>
    </xf>
    <xf numFmtId="0" fontId="85" fillId="0" borderId="83" xfId="0" applyFont="1" applyBorder="1" applyAlignment="1" applyProtection="1">
      <alignment horizontal="center" vertical="center"/>
    </xf>
    <xf numFmtId="0" fontId="92" fillId="0" borderId="82" xfId="0" applyFont="1" applyFill="1" applyBorder="1" applyAlignment="1" applyProtection="1">
      <alignment horizontal="left" vertical="center"/>
    </xf>
    <xf numFmtId="0" fontId="92" fillId="0" borderId="82" xfId="0" applyFont="1" applyFill="1" applyBorder="1" applyAlignment="1" applyProtection="1">
      <alignment horizontal="left" vertical="center" wrapText="1"/>
    </xf>
    <xf numFmtId="0" fontId="81" fillId="0" borderId="0" xfId="0" applyFont="1" applyBorder="1" applyAlignment="1" applyProtection="1">
      <alignment horizontal="center" vertical="center"/>
    </xf>
    <xf numFmtId="0" fontId="92" fillId="0" borderId="0" xfId="0" applyFont="1" applyBorder="1" applyAlignment="1" applyProtection="1">
      <alignment horizontal="center" vertical="center"/>
    </xf>
    <xf numFmtId="167" fontId="106" fillId="0" borderId="0" xfId="26" applyNumberFormat="1" applyFont="1" applyFill="1" applyBorder="1" applyAlignment="1" applyProtection="1">
      <alignment horizontal="right" vertical="center" wrapText="1"/>
    </xf>
    <xf numFmtId="167" fontId="106" fillId="0" borderId="0" xfId="27" applyNumberFormat="1" applyFont="1" applyBorder="1" applyAlignment="1" applyProtection="1">
      <alignment horizontal="right" vertical="center" wrapText="1"/>
    </xf>
    <xf numFmtId="0" fontId="106" fillId="0" borderId="0" xfId="35" applyFont="1" applyBorder="1" applyAlignment="1" applyProtection="1">
      <alignment vertical="center" wrapText="1"/>
      <protection locked="0"/>
    </xf>
    <xf numFmtId="0" fontId="101" fillId="0" borderId="0" xfId="38" applyFont="1" applyBorder="1" applyAlignment="1" applyProtection="1">
      <alignment vertical="top" wrapText="1"/>
      <protection locked="0"/>
    </xf>
    <xf numFmtId="167" fontId="101" fillId="0" borderId="0" xfId="35" applyNumberFormat="1" applyFont="1" applyBorder="1" applyAlignment="1" applyProtection="1">
      <alignment horizontal="left" vertical="top" wrapText="1"/>
      <protection locked="0"/>
    </xf>
    <xf numFmtId="167" fontId="101" fillId="0" borderId="0" xfId="35" applyNumberFormat="1" applyFont="1" applyBorder="1" applyAlignment="1" applyProtection="1">
      <alignment vertical="top" wrapText="1"/>
      <protection locked="0"/>
    </xf>
    <xf numFmtId="167" fontId="107" fillId="0" borderId="0" xfId="35" applyNumberFormat="1" applyFont="1" applyBorder="1" applyAlignment="1" applyProtection="1">
      <alignment vertical="top" wrapText="1"/>
      <protection locked="0"/>
    </xf>
    <xf numFmtId="167" fontId="107" fillId="0" borderId="0" xfId="38" applyNumberFormat="1" applyFont="1" applyBorder="1" applyAlignment="1" applyProtection="1">
      <alignment horizontal="center" vertical="top" wrapText="1"/>
    </xf>
    <xf numFmtId="0" fontId="110" fillId="0" borderId="0" xfId="38" applyFont="1" applyBorder="1" applyAlignment="1" applyProtection="1">
      <alignment vertical="top" wrapText="1"/>
      <protection locked="0"/>
    </xf>
    <xf numFmtId="0" fontId="80" fillId="0" borderId="0" xfId="38" applyFont="1" applyBorder="1" applyAlignment="1" applyProtection="1">
      <alignment vertical="top" wrapText="1"/>
      <protection locked="0"/>
    </xf>
    <xf numFmtId="0" fontId="77" fillId="0" borderId="0" xfId="0" applyFont="1" applyAlignment="1" applyProtection="1"/>
    <xf numFmtId="0" fontId="77" fillId="0" borderId="0" xfId="0" applyFont="1" applyFill="1" applyAlignment="1" applyProtection="1">
      <alignment vertical="center"/>
    </xf>
    <xf numFmtId="0" fontId="77" fillId="0" borderId="0" xfId="0" applyFont="1" applyFill="1" applyAlignment="1" applyProtection="1"/>
    <xf numFmtId="0" fontId="77" fillId="0" borderId="0" xfId="0" applyFont="1" applyFill="1" applyProtection="1"/>
    <xf numFmtId="164" fontId="85" fillId="0" borderId="0" xfId="0" applyNumberFormat="1" applyFont="1" applyFill="1" applyBorder="1" applyAlignment="1" applyProtection="1">
      <alignment vertical="center"/>
    </xf>
    <xf numFmtId="164" fontId="85" fillId="0" borderId="0" xfId="0" applyNumberFormat="1" applyFont="1" applyFill="1" applyBorder="1" applyProtection="1"/>
    <xf numFmtId="0" fontId="101" fillId="0" borderId="0" xfId="0" applyFont="1" applyProtection="1"/>
    <xf numFmtId="0" fontId="101" fillId="0" borderId="0" xfId="0" applyFont="1" applyFill="1" applyProtection="1"/>
    <xf numFmtId="0" fontId="101" fillId="0" borderId="0" xfId="0" applyFont="1" applyAlignment="1" applyProtection="1">
      <alignment vertical="center"/>
    </xf>
    <xf numFmtId="0" fontId="101" fillId="0" borderId="0" xfId="0" applyFont="1" applyBorder="1" applyAlignment="1" applyProtection="1">
      <alignment vertical="center"/>
    </xf>
    <xf numFmtId="0" fontId="101" fillId="0" borderId="83" xfId="0" applyFont="1" applyBorder="1" applyAlignment="1" applyProtection="1">
      <alignment horizontal="left" vertical="center"/>
    </xf>
    <xf numFmtId="167" fontId="89" fillId="41" borderId="100" xfId="0" applyNumberFormat="1" applyFont="1" applyFill="1" applyBorder="1" applyAlignment="1" applyProtection="1">
      <alignment vertical="center"/>
    </xf>
    <xf numFmtId="0" fontId="101" fillId="0" borderId="82" xfId="0" applyFont="1" applyFill="1" applyBorder="1" applyAlignment="1" applyProtection="1">
      <alignment horizontal="right" vertical="center"/>
    </xf>
    <xf numFmtId="0" fontId="111" fillId="0" borderId="101" xfId="0" applyFont="1" applyBorder="1" applyAlignment="1" applyProtection="1">
      <alignment vertical="center"/>
    </xf>
    <xf numFmtId="0" fontId="101" fillId="0" borderId="102" xfId="0" applyFont="1" applyBorder="1" applyAlignment="1" applyProtection="1">
      <alignment vertical="center"/>
    </xf>
    <xf numFmtId="0" fontId="101" fillId="0" borderId="103" xfId="0" applyFont="1" applyBorder="1" applyAlignment="1" applyProtection="1">
      <alignment vertical="center"/>
    </xf>
    <xf numFmtId="167" fontId="111" fillId="40" borderId="104" xfId="0" applyNumberFormat="1" applyFont="1" applyFill="1" applyBorder="1" applyAlignment="1" applyProtection="1">
      <alignment vertical="center"/>
      <protection locked="0"/>
    </xf>
    <xf numFmtId="167" fontId="85" fillId="0" borderId="22" xfId="0" applyNumberFormat="1" applyFont="1" applyBorder="1" applyAlignment="1" applyProtection="1">
      <alignment horizontal="center" vertical="center" wrapText="1"/>
    </xf>
    <xf numFmtId="0" fontId="101" fillId="40" borderId="11" xfId="0" quotePrefix="1" applyFont="1" applyFill="1" applyBorder="1" applyAlignment="1" applyProtection="1">
      <alignment horizontal="center" vertical="center" wrapText="1"/>
      <protection locked="0"/>
    </xf>
    <xf numFmtId="0" fontId="101" fillId="40" borderId="11" xfId="0" applyFont="1" applyFill="1" applyBorder="1" applyAlignment="1" applyProtection="1">
      <alignment horizontal="center" vertical="center" wrapText="1"/>
      <protection locked="0"/>
    </xf>
    <xf numFmtId="167" fontId="101" fillId="40" borderId="91" xfId="0" applyNumberFormat="1" applyFont="1" applyFill="1" applyBorder="1" applyAlignment="1" applyProtection="1">
      <alignment vertical="center" wrapText="1"/>
      <protection locked="0"/>
    </xf>
    <xf numFmtId="0" fontId="77" fillId="40" borderId="11" xfId="0" applyFont="1" applyFill="1" applyBorder="1" applyAlignment="1" applyProtection="1">
      <alignment horizontal="center" vertical="top" wrapText="1"/>
      <protection locked="0"/>
    </xf>
    <xf numFmtId="167" fontId="77" fillId="40" borderId="91" xfId="0" applyNumberFormat="1" applyFont="1" applyFill="1" applyBorder="1" applyAlignment="1" applyProtection="1">
      <alignment vertical="center" wrapText="1"/>
      <protection locked="0"/>
    </xf>
    <xf numFmtId="0" fontId="77" fillId="40" borderId="11" xfId="0" applyFont="1" applyFill="1" applyBorder="1" applyAlignment="1" applyProtection="1">
      <alignment horizontal="center" vertical="center" wrapText="1"/>
      <protection locked="0"/>
    </xf>
    <xf numFmtId="0" fontId="77" fillId="40" borderId="11" xfId="0" applyFont="1" applyFill="1" applyBorder="1" applyAlignment="1" applyProtection="1">
      <alignment horizontal="right" vertical="center" wrapText="1"/>
      <protection locked="0"/>
    </xf>
    <xf numFmtId="0" fontId="98" fillId="47" borderId="105" xfId="0" applyFont="1" applyFill="1" applyBorder="1" applyAlignment="1" applyProtection="1">
      <alignment horizontal="center" vertical="center" wrapText="1"/>
    </xf>
    <xf numFmtId="167" fontId="98" fillId="47" borderId="94" xfId="0" applyNumberFormat="1" applyFont="1" applyFill="1" applyBorder="1" applyAlignment="1" applyProtection="1">
      <alignment vertical="center" wrapText="1"/>
    </xf>
    <xf numFmtId="167" fontId="85" fillId="0" borderId="106" xfId="0" applyNumberFormat="1" applyFont="1" applyBorder="1" applyAlignment="1" applyProtection="1">
      <alignment horizontal="center" vertical="center" wrapText="1"/>
    </xf>
    <xf numFmtId="0" fontId="77" fillId="40" borderId="10" xfId="39" applyFont="1" applyFill="1" applyBorder="1" applyAlignment="1" applyProtection="1">
      <alignment vertical="top" wrapText="1"/>
      <protection locked="0"/>
    </xf>
    <xf numFmtId="164" fontId="77" fillId="0" borderId="0" xfId="0" applyNumberFormat="1" applyFont="1" applyFill="1" applyAlignment="1" applyProtection="1">
      <alignment vertical="center"/>
    </xf>
    <xf numFmtId="164" fontId="77" fillId="28" borderId="0" xfId="0" applyNumberFormat="1" applyFont="1" applyFill="1" applyBorder="1" applyAlignment="1" applyProtection="1">
      <alignment vertical="center"/>
    </xf>
    <xf numFmtId="165" fontId="98" fillId="45" borderId="95" xfId="0" applyNumberFormat="1" applyFont="1" applyFill="1" applyBorder="1" applyAlignment="1" applyProtection="1">
      <alignment horizontal="left" vertical="center" indent="1"/>
    </xf>
    <xf numFmtId="167" fontId="78" fillId="0" borderId="0" xfId="0" applyNumberFormat="1" applyFont="1" applyBorder="1" applyAlignment="1" applyProtection="1">
      <alignment horizontal="left" vertical="center"/>
    </xf>
    <xf numFmtId="164" fontId="78" fillId="0" borderId="0" xfId="0" applyNumberFormat="1" applyFont="1" applyFill="1" applyBorder="1" applyAlignment="1" applyProtection="1">
      <alignment vertical="center"/>
    </xf>
    <xf numFmtId="0" fontId="77" fillId="0" borderId="0" xfId="0" applyFont="1" applyBorder="1" applyAlignment="1" applyProtection="1">
      <alignment horizontal="center" vertical="center"/>
    </xf>
    <xf numFmtId="0" fontId="82" fillId="0" borderId="0" xfId="0" applyFont="1" applyAlignment="1" applyProtection="1">
      <alignment horizontal="center" vertical="center" wrapText="1"/>
    </xf>
    <xf numFmtId="167" fontId="77" fillId="0" borderId="0" xfId="0" applyNumberFormat="1" applyFont="1" applyFill="1" applyBorder="1" applyAlignment="1" applyProtection="1">
      <alignment vertical="center"/>
    </xf>
    <xf numFmtId="0" fontId="78" fillId="0" borderId="0" xfId="0" applyFont="1" applyAlignment="1" applyProtection="1">
      <alignment vertical="center"/>
    </xf>
    <xf numFmtId="167" fontId="78" fillId="0" borderId="0" xfId="0" applyNumberFormat="1" applyFont="1" applyFill="1" applyBorder="1" applyAlignment="1" applyProtection="1">
      <alignment horizontal="center" vertical="center"/>
    </xf>
    <xf numFmtId="0" fontId="78" fillId="0" borderId="86" xfId="0" applyFont="1" applyBorder="1" applyAlignment="1" applyProtection="1">
      <alignment horizontal="left" vertical="center" wrapText="1" indent="1"/>
    </xf>
    <xf numFmtId="165" fontId="89" fillId="46" borderId="95" xfId="0" applyNumberFormat="1" applyFont="1" applyFill="1" applyBorder="1" applyAlignment="1" applyProtection="1">
      <alignment horizontal="left" vertical="center" indent="1"/>
    </xf>
    <xf numFmtId="0" fontId="78" fillId="0" borderId="0" xfId="0" applyFont="1" applyBorder="1" applyAlignment="1" applyProtection="1">
      <alignment horizontal="left" vertical="center" indent="1"/>
    </xf>
    <xf numFmtId="0" fontId="112" fillId="0" borderId="0" xfId="0" applyFont="1" applyAlignment="1" applyProtection="1">
      <alignment vertical="center"/>
    </xf>
    <xf numFmtId="0" fontId="77" fillId="0" borderId="0" xfId="38" applyFont="1" applyBorder="1" applyAlignment="1" applyProtection="1">
      <alignment horizontal="left" vertical="top" wrapText="1"/>
      <protection locked="0"/>
    </xf>
    <xf numFmtId="0" fontId="77" fillId="0" borderId="0" xfId="35" applyFont="1" applyFill="1" applyBorder="1" applyAlignment="1" applyProtection="1">
      <alignment horizontal="left" vertical="top" wrapText="1"/>
      <protection locked="0"/>
    </xf>
    <xf numFmtId="3" fontId="78" fillId="0" borderId="0" xfId="38" applyNumberFormat="1" applyFont="1" applyBorder="1" applyAlignment="1" applyProtection="1">
      <alignment horizontal="center" vertical="top" wrapText="1"/>
    </xf>
    <xf numFmtId="3" fontId="77" fillId="0" borderId="0" xfId="38" applyNumberFormat="1" applyFont="1" applyBorder="1" applyAlignment="1" applyProtection="1">
      <alignment horizontal="center" vertical="top" wrapText="1"/>
    </xf>
    <xf numFmtId="3" fontId="107" fillId="0" borderId="0" xfId="38" applyNumberFormat="1" applyFont="1" applyBorder="1" applyAlignment="1" applyProtection="1">
      <alignment horizontal="center" vertical="top" wrapText="1"/>
    </xf>
    <xf numFmtId="0" fontId="101" fillId="0" borderId="0" xfId="35" applyFont="1" applyFill="1" applyBorder="1" applyAlignment="1" applyProtection="1">
      <alignment horizontal="left" vertical="top" wrapText="1"/>
      <protection locked="0"/>
    </xf>
    <xf numFmtId="0" fontId="107" fillId="0" borderId="0" xfId="35" applyFont="1" applyBorder="1" applyAlignment="1" applyProtection="1">
      <alignment vertical="top" wrapText="1"/>
      <protection locked="0"/>
    </xf>
    <xf numFmtId="0" fontId="101" fillId="0" borderId="0" xfId="35" applyFont="1" applyBorder="1" applyAlignment="1" applyProtection="1">
      <alignment horizontal="left" vertical="top" wrapText="1"/>
      <protection locked="0"/>
    </xf>
    <xf numFmtId="0" fontId="107" fillId="0" borderId="0" xfId="35" applyFont="1" applyBorder="1" applyAlignment="1" applyProtection="1">
      <alignment horizontal="left" vertical="top" wrapText="1"/>
      <protection locked="0"/>
    </xf>
    <xf numFmtId="0" fontId="78" fillId="0" borderId="0" xfId="38" applyFont="1" applyFill="1" applyBorder="1" applyAlignment="1" applyProtection="1">
      <alignment horizontal="center" vertical="top" wrapText="1"/>
    </xf>
    <xf numFmtId="0" fontId="85" fillId="0" borderId="0" xfId="0" applyFont="1" applyBorder="1" applyProtection="1"/>
    <xf numFmtId="0" fontId="89" fillId="0" borderId="0" xfId="38" applyFont="1" applyBorder="1" applyAlignment="1" applyProtection="1">
      <alignment horizontal="center" vertical="top" wrapText="1"/>
      <protection locked="0"/>
    </xf>
    <xf numFmtId="0" fontId="89" fillId="37" borderId="11" xfId="38" applyFont="1" applyFill="1" applyBorder="1" applyAlignment="1" applyProtection="1">
      <alignment vertical="top" wrapText="1"/>
      <protection locked="0"/>
    </xf>
    <xf numFmtId="0" fontId="89" fillId="41" borderId="11" xfId="38" applyFont="1" applyFill="1" applyBorder="1" applyAlignment="1" applyProtection="1">
      <alignment horizontal="center" vertical="top" wrapText="1"/>
      <protection locked="0"/>
    </xf>
    <xf numFmtId="0" fontId="89" fillId="20" borderId="11" xfId="39" applyFont="1" applyFill="1" applyBorder="1" applyAlignment="1" applyProtection="1">
      <alignment horizontal="center" vertical="top" wrapText="1"/>
      <protection locked="0"/>
    </xf>
    <xf numFmtId="0" fontId="33" fillId="0" borderId="11" xfId="38" applyFont="1" applyFill="1" applyBorder="1" applyAlignment="1" applyProtection="1">
      <alignment vertical="top" wrapText="1"/>
      <protection locked="0"/>
    </xf>
    <xf numFmtId="0" fontId="89" fillId="33" borderId="11" xfId="38" applyFont="1" applyFill="1" applyBorder="1" applyAlignment="1" applyProtection="1">
      <alignment horizontal="center" vertical="center" wrapText="1"/>
      <protection locked="0"/>
    </xf>
    <xf numFmtId="0" fontId="33" fillId="0" borderId="11" xfId="39" applyFont="1" applyFill="1" applyBorder="1" applyAlignment="1" applyProtection="1">
      <alignment vertical="top" wrapText="1"/>
      <protection locked="0"/>
    </xf>
    <xf numFmtId="0" fontId="78" fillId="0" borderId="11" xfId="36" applyFont="1" applyFill="1" applyBorder="1" applyAlignment="1" applyProtection="1">
      <alignment vertical="top" wrapText="1"/>
      <protection locked="0"/>
    </xf>
    <xf numFmtId="0" fontId="77" fillId="40" borderId="11" xfId="36" applyFont="1" applyFill="1" applyBorder="1" applyAlignment="1" applyProtection="1">
      <alignment vertical="top" wrapText="1"/>
      <protection locked="0"/>
    </xf>
    <xf numFmtId="0" fontId="89" fillId="40" borderId="11" xfId="39" applyFont="1" applyFill="1" applyBorder="1" applyAlignment="1" applyProtection="1">
      <alignment horizontal="center" vertical="top" wrapText="1"/>
      <protection locked="0"/>
    </xf>
    <xf numFmtId="0" fontId="32" fillId="0" borderId="11" xfId="0" applyFont="1" applyBorder="1" applyAlignment="1" applyProtection="1">
      <alignment horizontal="left" vertical="top" wrapText="1"/>
      <protection locked="0"/>
    </xf>
    <xf numFmtId="169" fontId="78" fillId="40" borderId="11" xfId="35" applyNumberFormat="1" applyFont="1" applyFill="1" applyBorder="1" applyAlignment="1" applyProtection="1">
      <alignment vertical="top" wrapText="1"/>
      <protection locked="0"/>
    </xf>
    <xf numFmtId="0" fontId="89" fillId="37" borderId="10" xfId="38" applyFont="1" applyFill="1" applyBorder="1" applyAlignment="1" applyProtection="1">
      <alignment vertical="top" wrapText="1"/>
      <protection locked="0"/>
    </xf>
    <xf numFmtId="0" fontId="89" fillId="41" borderId="10" xfId="38" applyFont="1" applyFill="1" applyBorder="1" applyAlignment="1" applyProtection="1">
      <alignment horizontal="center" vertical="top" wrapText="1"/>
      <protection locked="0"/>
    </xf>
    <xf numFmtId="0" fontId="77" fillId="40" borderId="29" xfId="35" applyFont="1" applyFill="1" applyBorder="1" applyAlignment="1" applyProtection="1">
      <alignment vertical="top" wrapText="1"/>
      <protection locked="0"/>
    </xf>
    <xf numFmtId="0" fontId="89" fillId="40" borderId="29" xfId="39" applyFont="1" applyFill="1" applyBorder="1" applyAlignment="1" applyProtection="1">
      <alignment horizontal="center" vertical="top" wrapText="1"/>
      <protection locked="0"/>
    </xf>
    <xf numFmtId="166" fontId="77" fillId="40" borderId="29" xfId="38" applyNumberFormat="1" applyFont="1" applyFill="1" applyBorder="1" applyAlignment="1" applyProtection="1">
      <alignment horizontal="right" vertical="top" wrapText="1"/>
      <protection locked="0"/>
    </xf>
    <xf numFmtId="166" fontId="106" fillId="0" borderId="107" xfId="27" applyNumberFormat="1" applyFont="1" applyBorder="1" applyAlignment="1" applyProtection="1">
      <alignment horizontal="right" vertical="center" wrapText="1"/>
    </xf>
    <xf numFmtId="166" fontId="106" fillId="0" borderId="108" xfId="27" applyNumberFormat="1" applyFont="1" applyBorder="1" applyAlignment="1" applyProtection="1">
      <alignment horizontal="right" vertical="center" wrapText="1"/>
    </xf>
    <xf numFmtId="166" fontId="106" fillId="0" borderId="109" xfId="27" applyNumberFormat="1" applyFont="1" applyBorder="1" applyAlignment="1" applyProtection="1">
      <alignment horizontal="right" vertical="center" wrapText="1"/>
    </xf>
    <xf numFmtId="166" fontId="106" fillId="0" borderId="110" xfId="27" applyNumberFormat="1" applyFont="1" applyBorder="1" applyAlignment="1" applyProtection="1">
      <alignment horizontal="right" vertical="center" wrapText="1"/>
    </xf>
    <xf numFmtId="166" fontId="106" fillId="0" borderId="111" xfId="27" applyNumberFormat="1" applyFont="1" applyBorder="1" applyAlignment="1" applyProtection="1">
      <alignment horizontal="right" vertical="center" wrapText="1"/>
    </xf>
    <xf numFmtId="166" fontId="106" fillId="0" borderId="112" xfId="27" applyNumberFormat="1" applyFont="1" applyBorder="1" applyAlignment="1" applyProtection="1">
      <alignment horizontal="right" vertical="center" wrapText="1"/>
    </xf>
    <xf numFmtId="0" fontId="101" fillId="0" borderId="0" xfId="38" applyFont="1" applyBorder="1" applyAlignment="1" applyProtection="1">
      <alignment horizontal="center" vertical="top" wrapText="1"/>
    </xf>
    <xf numFmtId="0" fontId="107" fillId="0" borderId="0" xfId="38" applyFont="1" applyBorder="1" applyAlignment="1" applyProtection="1">
      <alignment horizontal="center" vertical="top" wrapText="1"/>
      <protection locked="0"/>
    </xf>
    <xf numFmtId="0" fontId="107" fillId="0" borderId="0" xfId="35" applyFont="1" applyFill="1" applyBorder="1" applyAlignment="1" applyProtection="1">
      <alignment horizontal="left" vertical="top" wrapText="1"/>
      <protection locked="0"/>
    </xf>
    <xf numFmtId="167" fontId="77" fillId="0" borderId="0" xfId="38" applyNumberFormat="1" applyFont="1" applyFill="1" applyBorder="1" applyAlignment="1" applyProtection="1">
      <alignment vertical="top" wrapText="1"/>
      <protection locked="0"/>
    </xf>
    <xf numFmtId="0" fontId="77" fillId="0" borderId="0" xfId="35" applyFont="1" applyFill="1" applyBorder="1" applyAlignment="1" applyProtection="1">
      <alignment horizontal="left" vertical="top" wrapText="1"/>
    </xf>
    <xf numFmtId="0" fontId="77" fillId="0" borderId="0" xfId="35" applyFont="1" applyBorder="1" applyAlignment="1" applyProtection="1">
      <alignment horizontal="left" vertical="top" wrapText="1"/>
    </xf>
    <xf numFmtId="0" fontId="78" fillId="0" borderId="0" xfId="35" applyFont="1" applyBorder="1" applyAlignment="1" applyProtection="1">
      <alignment horizontal="left" vertical="top" wrapText="1"/>
      <protection locked="0"/>
    </xf>
    <xf numFmtId="0" fontId="78" fillId="0" borderId="0" xfId="0" applyFont="1" applyBorder="1" applyAlignment="1" applyProtection="1">
      <alignment horizontal="center"/>
      <protection locked="0"/>
    </xf>
    <xf numFmtId="0" fontId="32" fillId="0" borderId="11" xfId="38" applyFont="1" applyBorder="1" applyAlignment="1" applyProtection="1">
      <alignment vertical="top" wrapText="1"/>
      <protection locked="0"/>
    </xf>
    <xf numFmtId="0" fontId="77" fillId="40" borderId="29" xfId="36" applyFont="1" applyFill="1" applyBorder="1" applyAlignment="1" applyProtection="1">
      <alignment vertical="top" wrapText="1"/>
      <protection locked="0"/>
    </xf>
    <xf numFmtId="169" fontId="78" fillId="40" borderId="29" xfId="0" applyNumberFormat="1" applyFont="1" applyFill="1" applyBorder="1" applyAlignment="1" applyProtection="1">
      <alignment vertical="top" wrapText="1"/>
      <protection locked="0"/>
    </xf>
    <xf numFmtId="0" fontId="77" fillId="40" borderId="29" xfId="0" applyFont="1" applyFill="1" applyBorder="1" applyAlignment="1" applyProtection="1">
      <alignment vertical="top" wrapText="1"/>
      <protection locked="0"/>
    </xf>
    <xf numFmtId="3" fontId="77" fillId="40" borderId="29" xfId="28" applyNumberFormat="1" applyFont="1" applyFill="1" applyBorder="1" applyAlignment="1" applyProtection="1">
      <alignment vertical="top" wrapText="1"/>
      <protection locked="0"/>
    </xf>
    <xf numFmtId="0" fontId="77" fillId="0" borderId="0" xfId="35" applyFont="1" applyBorder="1" applyAlignment="1" applyProtection="1">
      <alignment vertical="top" wrapText="1"/>
    </xf>
    <xf numFmtId="0" fontId="101" fillId="0" borderId="0" xfId="35" applyFont="1" applyBorder="1" applyAlignment="1" applyProtection="1">
      <alignment vertical="top" wrapText="1"/>
      <protection locked="0"/>
    </xf>
    <xf numFmtId="0" fontId="106" fillId="0" borderId="0" xfId="35" applyFont="1" applyBorder="1" applyAlignment="1" applyProtection="1">
      <alignment horizontal="left" vertical="top" wrapText="1"/>
      <protection locked="0"/>
    </xf>
    <xf numFmtId="0" fontId="77" fillId="0" borderId="11" xfId="35" applyFont="1" applyFill="1" applyBorder="1" applyAlignment="1" applyProtection="1">
      <alignment vertical="top" wrapText="1"/>
      <protection locked="0"/>
    </xf>
    <xf numFmtId="0" fontId="32" fillId="0" borderId="11" xfId="35" applyFont="1" applyFill="1" applyBorder="1" applyAlignment="1" applyProtection="1">
      <alignment vertical="top" wrapText="1"/>
      <protection locked="0"/>
    </xf>
    <xf numFmtId="0" fontId="33" fillId="0" borderId="11" xfId="35" applyFont="1" applyFill="1" applyBorder="1" applyAlignment="1" applyProtection="1">
      <alignment vertical="top" wrapText="1"/>
      <protection locked="0"/>
    </xf>
    <xf numFmtId="3" fontId="77" fillId="40" borderId="11" xfId="35" applyNumberFormat="1" applyFont="1" applyFill="1" applyBorder="1" applyAlignment="1" applyProtection="1">
      <alignment horizontal="right" vertical="top" wrapText="1"/>
      <protection locked="0"/>
    </xf>
    <xf numFmtId="167" fontId="77" fillId="0" borderId="0" xfId="35" applyNumberFormat="1" applyFont="1" applyBorder="1" applyAlignment="1" applyProtection="1">
      <alignment vertical="top" wrapText="1"/>
    </xf>
    <xf numFmtId="43" fontId="77" fillId="0" borderId="0" xfId="35" applyNumberFormat="1" applyFont="1" applyBorder="1" applyAlignment="1" applyProtection="1">
      <alignment horizontal="left" vertical="top" wrapText="1"/>
      <protection locked="0"/>
    </xf>
    <xf numFmtId="167" fontId="101" fillId="0" borderId="0" xfId="35" applyNumberFormat="1" applyFont="1" applyBorder="1" applyAlignment="1" applyProtection="1">
      <alignment vertical="top" wrapText="1"/>
    </xf>
    <xf numFmtId="167" fontId="106" fillId="0" borderId="0" xfId="35" applyNumberFormat="1" applyFont="1" applyBorder="1" applyAlignment="1" applyProtection="1">
      <alignment vertical="center" wrapText="1"/>
    </xf>
    <xf numFmtId="0" fontId="106" fillId="0" borderId="0" xfId="35" applyFont="1" applyBorder="1" applyAlignment="1" applyProtection="1">
      <alignment vertical="top" wrapText="1"/>
      <protection locked="0"/>
    </xf>
    <xf numFmtId="0" fontId="96" fillId="0" borderId="0" xfId="38" applyFont="1" applyFill="1" applyBorder="1" applyAlignment="1" applyProtection="1">
      <alignment horizontal="center" vertical="top" wrapText="1"/>
    </xf>
    <xf numFmtId="0" fontId="77" fillId="0" borderId="0" xfId="0" applyFont="1" applyBorder="1" applyProtection="1">
      <protection locked="0"/>
    </xf>
    <xf numFmtId="0" fontId="77" fillId="0" borderId="0" xfId="35" applyFont="1" applyBorder="1" applyAlignment="1" applyProtection="1">
      <alignment horizontal="center" vertical="top" wrapText="1"/>
      <protection locked="0"/>
    </xf>
    <xf numFmtId="0" fontId="32" fillId="0" borderId="11" xfId="35" applyFont="1" applyBorder="1" applyAlignment="1" applyProtection="1">
      <alignment vertical="top" wrapText="1"/>
      <protection locked="0"/>
    </xf>
    <xf numFmtId="0" fontId="78" fillId="0" borderId="36" xfId="0" applyFont="1" applyBorder="1" applyAlignment="1" applyProtection="1">
      <alignment horizontal="center" vertical="top" wrapText="1"/>
      <protection locked="0"/>
    </xf>
    <xf numFmtId="0" fontId="78" fillId="40" borderId="29" xfId="35" applyFont="1" applyFill="1" applyBorder="1" applyAlignment="1" applyProtection="1">
      <alignment horizontal="right" vertical="top" wrapText="1"/>
      <protection locked="0"/>
    </xf>
    <xf numFmtId="3" fontId="77" fillId="40" borderId="29" xfId="27" applyNumberFormat="1" applyFont="1" applyFill="1" applyBorder="1" applyAlignment="1" applyProtection="1">
      <alignment horizontal="right" vertical="top" wrapText="1"/>
      <protection locked="0"/>
    </xf>
    <xf numFmtId="3" fontId="77" fillId="40" borderId="29" xfId="36" applyNumberFormat="1" applyFont="1" applyFill="1" applyBorder="1" applyAlignment="1" applyProtection="1">
      <alignment horizontal="right" vertical="top" wrapText="1"/>
      <protection locked="0"/>
    </xf>
    <xf numFmtId="3" fontId="78" fillId="37" borderId="113" xfId="35" applyNumberFormat="1" applyFont="1" applyFill="1" applyBorder="1" applyAlignment="1" applyProtection="1">
      <alignment vertical="top" wrapText="1"/>
      <protection locked="0"/>
    </xf>
    <xf numFmtId="0" fontId="78" fillId="0" borderId="99" xfId="35" applyFont="1" applyFill="1" applyBorder="1" applyAlignment="1" applyProtection="1">
      <alignment horizontal="center" vertical="top" wrapText="1"/>
      <protection locked="0"/>
    </xf>
    <xf numFmtId="3" fontId="78" fillId="37" borderId="114" xfId="35" applyNumberFormat="1" applyFont="1" applyFill="1" applyBorder="1" applyAlignment="1" applyProtection="1">
      <alignment horizontal="left" vertical="top" wrapText="1"/>
      <protection locked="0"/>
    </xf>
    <xf numFmtId="0" fontId="77" fillId="0" borderId="0" xfId="38" applyFont="1" applyFill="1" applyBorder="1" applyAlignment="1" applyProtection="1">
      <alignment horizontal="left" vertical="top" wrapText="1"/>
      <protection locked="0"/>
    </xf>
    <xf numFmtId="0" fontId="77" fillId="0" borderId="0" xfId="38" applyFont="1" applyFill="1" applyBorder="1" applyAlignment="1" applyProtection="1">
      <alignment vertical="top" wrapText="1"/>
      <protection locked="0"/>
    </xf>
    <xf numFmtId="0" fontId="101" fillId="0" borderId="0" xfId="38" applyFont="1" applyBorder="1" applyAlignment="1" applyProtection="1">
      <alignment horizontal="left" vertical="top" wrapText="1"/>
      <protection locked="0"/>
    </xf>
    <xf numFmtId="0" fontId="107" fillId="0" borderId="0" xfId="38" applyFont="1" applyFill="1" applyBorder="1" applyAlignment="1" applyProtection="1">
      <alignment vertical="top" wrapText="1"/>
      <protection locked="0"/>
    </xf>
    <xf numFmtId="0" fontId="107" fillId="0" borderId="0" xfId="38" applyFont="1" applyBorder="1" applyAlignment="1" applyProtection="1">
      <alignment horizontal="left" vertical="top" wrapText="1"/>
      <protection locked="0"/>
    </xf>
    <xf numFmtId="0" fontId="77" fillId="40" borderId="29" xfId="38" applyFont="1" applyFill="1" applyBorder="1" applyAlignment="1" applyProtection="1">
      <alignment vertical="top" wrapText="1"/>
      <protection locked="0"/>
    </xf>
    <xf numFmtId="0" fontId="78" fillId="40" borderId="29" xfId="38" applyFont="1" applyFill="1" applyBorder="1" applyAlignment="1" applyProtection="1">
      <alignment horizontal="right" vertical="top" wrapText="1"/>
      <protection locked="0"/>
    </xf>
    <xf numFmtId="0" fontId="78" fillId="40" borderId="29" xfId="0" applyFont="1" applyFill="1" applyBorder="1" applyAlignment="1" applyProtection="1">
      <alignment horizontal="right" vertical="top" wrapText="1"/>
      <protection locked="0"/>
    </xf>
    <xf numFmtId="0" fontId="101" fillId="0" borderId="0" xfId="38" applyFont="1" applyFill="1" applyBorder="1" applyAlignment="1" applyProtection="1">
      <alignment vertical="top" wrapText="1"/>
      <protection locked="0"/>
    </xf>
    <xf numFmtId="167" fontId="107" fillId="0" borderId="0" xfId="35" applyNumberFormat="1" applyFont="1" applyBorder="1" applyAlignment="1" applyProtection="1">
      <alignment horizontal="left" vertical="top" wrapText="1"/>
      <protection locked="0"/>
    </xf>
    <xf numFmtId="0" fontId="102" fillId="0" borderId="0" xfId="38" applyFont="1" applyBorder="1" applyAlignment="1" applyProtection="1">
      <alignment horizontal="left" vertical="top" wrapText="1"/>
      <protection locked="0"/>
    </xf>
    <xf numFmtId="0" fontId="94" fillId="0" borderId="0" xfId="0" applyFont="1" applyBorder="1" applyAlignment="1" applyProtection="1">
      <alignment vertical="center" wrapText="1"/>
      <protection locked="0"/>
    </xf>
    <xf numFmtId="0" fontId="108" fillId="40" borderId="11" xfId="38" applyFont="1" applyFill="1" applyBorder="1" applyAlignment="1" applyProtection="1">
      <alignment vertical="top" wrapText="1"/>
      <protection locked="0"/>
    </xf>
    <xf numFmtId="2" fontId="89" fillId="37" borderId="10" xfId="38" applyNumberFormat="1" applyFont="1" applyFill="1" applyBorder="1" applyAlignment="1" applyProtection="1">
      <alignment vertical="top" wrapText="1"/>
      <protection locked="0"/>
    </xf>
    <xf numFmtId="1" fontId="78" fillId="40" borderId="29" xfId="38" applyNumberFormat="1" applyFont="1" applyFill="1" applyBorder="1" applyAlignment="1" applyProtection="1">
      <alignment vertical="top" wrapText="1"/>
      <protection locked="0"/>
    </xf>
    <xf numFmtId="0" fontId="77" fillId="0" borderId="0" xfId="39" applyFont="1" applyBorder="1" applyAlignment="1" applyProtection="1">
      <alignment vertical="top" wrapText="1"/>
      <protection locked="0"/>
    </xf>
    <xf numFmtId="0" fontId="79" fillId="0" borderId="0" xfId="38" applyFont="1" applyBorder="1" applyAlignment="1" applyProtection="1">
      <alignment horizontal="center" vertical="top" wrapText="1"/>
    </xf>
    <xf numFmtId="0" fontId="80" fillId="0" borderId="0" xfId="38" applyFont="1" applyFill="1" applyBorder="1" applyAlignment="1" applyProtection="1">
      <alignment horizontal="center" vertical="top" wrapText="1"/>
      <protection locked="0"/>
    </xf>
    <xf numFmtId="49" fontId="89" fillId="33" borderId="11" xfId="38" applyNumberFormat="1" applyFont="1" applyFill="1" applyBorder="1" applyAlignment="1" applyProtection="1">
      <alignment horizontal="center" vertical="center" wrapText="1"/>
      <protection locked="0"/>
    </xf>
    <xf numFmtId="49" fontId="89" fillId="41" borderId="10" xfId="38" applyNumberFormat="1" applyFont="1" applyFill="1" applyBorder="1" applyAlignment="1" applyProtection="1">
      <alignment horizontal="center" vertical="top" wrapText="1"/>
      <protection locked="0"/>
    </xf>
    <xf numFmtId="0" fontId="78" fillId="40" borderId="29" xfId="39" applyFont="1" applyFill="1" applyBorder="1" applyAlignment="1" applyProtection="1">
      <alignment vertical="top" wrapText="1"/>
      <protection locked="0"/>
    </xf>
    <xf numFmtId="43" fontId="77" fillId="0" borderId="0" xfId="27" applyFont="1" applyFill="1" applyBorder="1" applyAlignment="1" applyProtection="1">
      <alignment vertical="top" wrapText="1"/>
      <protection locked="0"/>
    </xf>
    <xf numFmtId="0" fontId="107" fillId="0" borderId="0" xfId="38" applyFont="1" applyFill="1" applyBorder="1" applyAlignment="1" applyProtection="1">
      <alignment horizontal="left" vertical="top" wrapText="1"/>
      <protection locked="0"/>
    </xf>
    <xf numFmtId="0" fontId="78" fillId="40" borderId="29" xfId="38" applyFont="1" applyFill="1" applyBorder="1" applyAlignment="1" applyProtection="1">
      <alignment vertical="top" wrapText="1"/>
      <protection locked="0"/>
    </xf>
    <xf numFmtId="0" fontId="77" fillId="40" borderId="10" xfId="38" applyFont="1" applyFill="1" applyBorder="1" applyAlignment="1" applyProtection="1">
      <alignment vertical="top" wrapText="1"/>
      <protection locked="0"/>
    </xf>
    <xf numFmtId="0" fontId="77" fillId="40" borderId="29" xfId="39" applyFont="1" applyFill="1" applyBorder="1" applyAlignment="1" applyProtection="1">
      <alignment vertical="top" wrapText="1"/>
      <protection locked="0"/>
    </xf>
    <xf numFmtId="3" fontId="77" fillId="40" borderId="29" xfId="37" applyNumberFormat="1" applyFont="1" applyFill="1" applyBorder="1" applyAlignment="1" applyProtection="1">
      <alignment vertical="top" wrapText="1"/>
      <protection locked="0"/>
    </xf>
    <xf numFmtId="0" fontId="80" fillId="0" borderId="0" xfId="39" applyFont="1" applyBorder="1" applyAlignment="1" applyProtection="1">
      <alignment vertical="top" wrapText="1"/>
      <protection locked="0"/>
    </xf>
    <xf numFmtId="0" fontId="110" fillId="0" borderId="0" xfId="39" applyFont="1" applyBorder="1" applyAlignment="1" applyProtection="1">
      <alignment vertical="top" wrapText="1"/>
      <protection locked="0"/>
    </xf>
    <xf numFmtId="49" fontId="89" fillId="20" borderId="11" xfId="38" applyNumberFormat="1" applyFont="1" applyFill="1" applyBorder="1" applyAlignment="1" applyProtection="1">
      <alignment horizontal="center" vertical="top" wrapText="1"/>
      <protection locked="0"/>
    </xf>
    <xf numFmtId="49" fontId="78" fillId="33" borderId="11" xfId="38" applyNumberFormat="1" applyFont="1" applyFill="1" applyBorder="1" applyAlignment="1" applyProtection="1">
      <alignment horizontal="center" vertical="center" wrapText="1"/>
      <protection locked="0"/>
    </xf>
    <xf numFmtId="49" fontId="78" fillId="20" borderId="11" xfId="38" applyNumberFormat="1" applyFont="1" applyFill="1" applyBorder="1" applyAlignment="1" applyProtection="1">
      <alignment horizontal="center" vertical="top" wrapText="1"/>
      <protection locked="0"/>
    </xf>
    <xf numFmtId="49" fontId="89" fillId="20" borderId="10" xfId="38" applyNumberFormat="1" applyFont="1" applyFill="1" applyBorder="1" applyAlignment="1" applyProtection="1">
      <alignment horizontal="center" vertical="top" wrapText="1"/>
      <protection locked="0"/>
    </xf>
    <xf numFmtId="0" fontId="78" fillId="0" borderId="262" xfId="38" applyFont="1" applyBorder="1" applyAlignment="1" applyProtection="1">
      <alignment horizontal="center" vertical="top" wrapText="1"/>
      <protection locked="0"/>
    </xf>
    <xf numFmtId="0" fontId="77" fillId="0" borderId="262" xfId="39" applyFont="1" applyBorder="1" applyAlignment="1" applyProtection="1">
      <alignment vertical="top" wrapText="1"/>
      <protection locked="0"/>
    </xf>
    <xf numFmtId="0" fontId="77" fillId="40" borderId="262" xfId="39" applyFont="1" applyFill="1" applyBorder="1" applyAlignment="1" applyProtection="1">
      <alignment vertical="top" wrapText="1"/>
      <protection locked="0"/>
    </xf>
    <xf numFmtId="0" fontId="78" fillId="40" borderId="262" xfId="38" applyFont="1" applyFill="1" applyBorder="1" applyAlignment="1" applyProtection="1">
      <alignment horizontal="right" vertical="top" wrapText="1"/>
      <protection locked="0"/>
    </xf>
    <xf numFmtId="3" fontId="77" fillId="40" borderId="262" xfId="37" applyNumberFormat="1" applyFont="1" applyFill="1" applyBorder="1" applyAlignment="1" applyProtection="1">
      <alignment vertical="top" wrapText="1"/>
      <protection locked="0"/>
    </xf>
    <xf numFmtId="0" fontId="78" fillId="0" borderId="259" xfId="38" applyFont="1" applyBorder="1" applyAlignment="1" applyProtection="1">
      <alignment horizontal="center" vertical="top" wrapText="1"/>
      <protection locked="0"/>
    </xf>
    <xf numFmtId="0" fontId="77" fillId="0" borderId="259" xfId="39" applyFont="1" applyBorder="1" applyAlignment="1" applyProtection="1">
      <alignment vertical="top" wrapText="1"/>
      <protection locked="0"/>
    </xf>
    <xf numFmtId="0" fontId="77" fillId="40" borderId="259" xfId="39" applyFont="1" applyFill="1" applyBorder="1" applyAlignment="1" applyProtection="1">
      <alignment vertical="top" wrapText="1"/>
      <protection locked="0"/>
    </xf>
    <xf numFmtId="0" fontId="78" fillId="40" borderId="259" xfId="38" applyFont="1" applyFill="1" applyBorder="1" applyAlignment="1" applyProtection="1">
      <alignment horizontal="right" vertical="top" wrapText="1"/>
      <protection locked="0"/>
    </xf>
    <xf numFmtId="3" fontId="77" fillId="40" borderId="259" xfId="37" applyNumberFormat="1" applyFont="1" applyFill="1" applyBorder="1" applyAlignment="1" applyProtection="1">
      <alignment vertical="top" wrapText="1"/>
      <protection locked="0"/>
    </xf>
    <xf numFmtId="0" fontId="113" fillId="0" borderId="259" xfId="39" applyFont="1" applyBorder="1" applyAlignment="1" applyProtection="1">
      <alignment vertical="top" wrapText="1"/>
      <protection locked="0"/>
    </xf>
    <xf numFmtId="0" fontId="77" fillId="0" borderId="259" xfId="39" applyFont="1" applyFill="1" applyBorder="1" applyAlignment="1" applyProtection="1">
      <alignment vertical="top" wrapText="1"/>
      <protection locked="0"/>
    </xf>
    <xf numFmtId="49" fontId="78" fillId="33" borderId="263" xfId="38" applyNumberFormat="1" applyFont="1" applyFill="1" applyBorder="1" applyAlignment="1" applyProtection="1">
      <alignment horizontal="center" vertical="center" wrapText="1"/>
      <protection locked="0"/>
    </xf>
    <xf numFmtId="0" fontId="77" fillId="20" borderId="262" xfId="39" applyFont="1" applyFill="1" applyBorder="1" applyAlignment="1" applyProtection="1">
      <alignment vertical="top" wrapText="1"/>
      <protection locked="0"/>
    </xf>
    <xf numFmtId="0" fontId="77" fillId="0" borderId="29" xfId="39" applyFont="1" applyBorder="1" applyAlignment="1" applyProtection="1">
      <alignment vertical="top" wrapText="1"/>
      <protection locked="0"/>
    </xf>
    <xf numFmtId="0" fontId="77" fillId="20" borderId="29" xfId="39" applyFont="1" applyFill="1" applyBorder="1" applyAlignment="1" applyProtection="1">
      <alignment vertical="top" wrapText="1"/>
      <protection locked="0"/>
    </xf>
    <xf numFmtId="0" fontId="77" fillId="20" borderId="259" xfId="39" applyFont="1" applyFill="1" applyBorder="1" applyAlignment="1" applyProtection="1">
      <alignment vertical="top" wrapText="1"/>
      <protection locked="0"/>
    </xf>
    <xf numFmtId="0" fontId="77" fillId="0" borderId="259" xfId="38" applyFont="1" applyBorder="1" applyAlignment="1" applyProtection="1">
      <alignment vertical="top" wrapText="1"/>
      <protection locked="0"/>
    </xf>
    <xf numFmtId="0" fontId="108" fillId="40" borderId="259" xfId="38" applyFont="1" applyFill="1" applyBorder="1" applyAlignment="1" applyProtection="1">
      <alignment vertical="top" wrapText="1"/>
      <protection locked="0"/>
    </xf>
    <xf numFmtId="1" fontId="78" fillId="40" borderId="259" xfId="38" applyNumberFormat="1" applyFont="1" applyFill="1" applyBorder="1" applyAlignment="1" applyProtection="1">
      <alignment horizontal="right" vertical="top" wrapText="1"/>
      <protection locked="0"/>
    </xf>
    <xf numFmtId="0" fontId="77" fillId="40" borderId="259" xfId="38" applyFont="1" applyFill="1" applyBorder="1" applyAlignment="1" applyProtection="1">
      <alignment vertical="top" wrapText="1"/>
      <protection locked="0"/>
    </xf>
    <xf numFmtId="3" fontId="77" fillId="40" borderId="259" xfId="38" applyNumberFormat="1" applyFont="1" applyFill="1" applyBorder="1" applyAlignment="1" applyProtection="1">
      <alignment horizontal="right" vertical="top" wrapText="1"/>
      <protection locked="0"/>
    </xf>
    <xf numFmtId="0" fontId="78" fillId="0" borderId="264" xfId="0" applyFont="1" applyFill="1" applyBorder="1" applyAlignment="1" applyProtection="1">
      <alignment horizontal="center" vertical="top" wrapText="1"/>
      <protection locked="0"/>
    </xf>
    <xf numFmtId="0" fontId="77" fillId="0" borderId="262" xfId="0" applyFont="1" applyFill="1" applyBorder="1" applyAlignment="1" applyProtection="1">
      <alignment vertical="top" wrapText="1"/>
      <protection locked="0"/>
    </xf>
    <xf numFmtId="0" fontId="78" fillId="40" borderId="262" xfId="0" applyFont="1" applyFill="1" applyBorder="1" applyAlignment="1" applyProtection="1">
      <alignment horizontal="right" vertical="top" wrapText="1"/>
      <protection locked="0"/>
    </xf>
    <xf numFmtId="0" fontId="77" fillId="0" borderId="262" xfId="0" applyFont="1" applyFill="1" applyBorder="1" applyAlignment="1" applyProtection="1">
      <alignment vertical="top" wrapText="1"/>
    </xf>
    <xf numFmtId="3" fontId="77" fillId="40" borderId="262" xfId="27" applyNumberFormat="1" applyFont="1" applyFill="1" applyBorder="1" applyAlignment="1" applyProtection="1">
      <alignment horizontal="right" vertical="top" wrapText="1"/>
      <protection locked="0"/>
    </xf>
    <xf numFmtId="3" fontId="77" fillId="0" borderId="262" xfId="27" applyNumberFormat="1" applyFont="1" applyFill="1" applyBorder="1" applyAlignment="1" applyProtection="1">
      <alignment horizontal="right" vertical="top" wrapText="1"/>
    </xf>
    <xf numFmtId="3" fontId="77" fillId="0" borderId="265" xfId="27" applyNumberFormat="1" applyFont="1" applyFill="1" applyBorder="1" applyAlignment="1" applyProtection="1">
      <alignment horizontal="right" vertical="top" wrapText="1"/>
    </xf>
    <xf numFmtId="0" fontId="78" fillId="0" borderId="264" xfId="35" applyFont="1" applyBorder="1" applyAlignment="1" applyProtection="1">
      <alignment horizontal="center" vertical="top" wrapText="1"/>
      <protection locked="0"/>
    </xf>
    <xf numFmtId="0" fontId="32" fillId="0" borderId="262" xfId="35" applyFont="1" applyBorder="1" applyAlignment="1" applyProtection="1">
      <alignment vertical="top" wrapText="1"/>
      <protection locked="0"/>
    </xf>
    <xf numFmtId="0" fontId="78" fillId="40" borderId="262" xfId="35" applyFont="1" applyFill="1" applyBorder="1" applyAlignment="1" applyProtection="1">
      <alignment horizontal="right" vertical="top" wrapText="1"/>
      <protection locked="0"/>
    </xf>
    <xf numFmtId="0" fontId="78" fillId="0" borderId="29" xfId="35" applyFont="1" applyFill="1" applyBorder="1" applyAlignment="1" applyProtection="1">
      <alignment vertical="top" wrapText="1"/>
      <protection locked="0"/>
    </xf>
    <xf numFmtId="0" fontId="78" fillId="20" borderId="29" xfId="35" applyFont="1" applyFill="1" applyBorder="1" applyAlignment="1" applyProtection="1">
      <alignment vertical="top" wrapText="1"/>
      <protection locked="0"/>
    </xf>
    <xf numFmtId="0" fontId="78" fillId="0" borderId="261" xfId="35" applyFont="1" applyBorder="1" applyAlignment="1" applyProtection="1">
      <alignment horizontal="center" vertical="top" wrapText="1"/>
      <protection locked="0"/>
    </xf>
    <xf numFmtId="0" fontId="78" fillId="0" borderId="259" xfId="35" applyFont="1" applyFill="1" applyBorder="1" applyAlignment="1" applyProtection="1">
      <alignment vertical="top" wrapText="1"/>
      <protection locked="0"/>
    </xf>
    <xf numFmtId="0" fontId="78" fillId="20" borderId="259" xfId="35" applyFont="1" applyFill="1" applyBorder="1" applyAlignment="1" applyProtection="1">
      <alignment vertical="top" wrapText="1"/>
      <protection locked="0"/>
    </xf>
    <xf numFmtId="169" fontId="78" fillId="40" borderId="259" xfId="35" applyNumberFormat="1" applyFont="1" applyFill="1" applyBorder="1" applyAlignment="1" applyProtection="1">
      <alignment vertical="top" wrapText="1"/>
      <protection locked="0"/>
    </xf>
    <xf numFmtId="3" fontId="77" fillId="40" borderId="259" xfId="35" applyNumberFormat="1" applyFont="1" applyFill="1" applyBorder="1" applyAlignment="1" applyProtection="1">
      <alignment horizontal="right" vertical="top" wrapText="1"/>
      <protection locked="0"/>
    </xf>
    <xf numFmtId="0" fontId="77" fillId="0" borderId="262" xfId="38" applyFont="1" applyBorder="1" applyAlignment="1" applyProtection="1">
      <alignment vertical="top" wrapText="1"/>
      <protection locked="0"/>
    </xf>
    <xf numFmtId="0" fontId="89" fillId="20" borderId="262" xfId="39" applyFont="1" applyFill="1" applyBorder="1" applyAlignment="1" applyProtection="1">
      <alignment horizontal="center" vertical="top" wrapText="1"/>
      <protection locked="0"/>
    </xf>
    <xf numFmtId="169" fontId="78" fillId="40" borderId="262" xfId="38" applyNumberFormat="1" applyFont="1" applyFill="1" applyBorder="1" applyAlignment="1" applyProtection="1">
      <alignment vertical="top" wrapText="1"/>
      <protection locked="0"/>
    </xf>
    <xf numFmtId="0" fontId="78" fillId="0" borderId="29" xfId="39" applyFont="1" applyFill="1" applyBorder="1" applyAlignment="1" applyProtection="1">
      <alignment vertical="top" wrapText="1"/>
      <protection locked="0"/>
    </xf>
    <xf numFmtId="0" fontId="89" fillId="33" borderId="29" xfId="38" applyFont="1" applyFill="1" applyBorder="1" applyAlignment="1" applyProtection="1">
      <alignment horizontal="center" vertical="center" wrapText="1"/>
      <protection locked="0"/>
    </xf>
    <xf numFmtId="166" fontId="77" fillId="40" borderId="29" xfId="28" applyNumberFormat="1" applyFont="1" applyFill="1" applyBorder="1" applyAlignment="1" applyProtection="1">
      <alignment horizontal="right" vertical="top" wrapText="1"/>
      <protection locked="0"/>
    </xf>
    <xf numFmtId="0" fontId="32" fillId="0" borderId="259" xfId="38" applyFont="1" applyFill="1" applyBorder="1" applyAlignment="1" applyProtection="1">
      <alignment vertical="top" wrapText="1"/>
      <protection locked="0"/>
    </xf>
    <xf numFmtId="0" fontId="89" fillId="20" borderId="259" xfId="39" applyFont="1" applyFill="1" applyBorder="1" applyAlignment="1" applyProtection="1">
      <alignment horizontal="center" vertical="top" wrapText="1"/>
      <protection locked="0"/>
    </xf>
    <xf numFmtId="169" fontId="78" fillId="40" borderId="259" xfId="38" applyNumberFormat="1" applyFont="1" applyFill="1" applyBorder="1" applyAlignment="1" applyProtection="1">
      <alignment vertical="top" wrapText="1"/>
      <protection locked="0"/>
    </xf>
    <xf numFmtId="166" fontId="77" fillId="40" borderId="259" xfId="28" applyNumberFormat="1" applyFont="1" applyFill="1" applyBorder="1" applyAlignment="1" applyProtection="1">
      <alignment horizontal="right" vertical="top" wrapText="1"/>
      <protection locked="0"/>
    </xf>
    <xf numFmtId="167" fontId="78" fillId="0" borderId="0" xfId="0" applyNumberFormat="1" applyFont="1" applyBorder="1" applyAlignment="1" applyProtection="1">
      <alignment horizontal="center" vertical="center"/>
    </xf>
    <xf numFmtId="0" fontId="77" fillId="0" borderId="0" xfId="35" applyFont="1" applyBorder="1" applyAlignment="1" applyProtection="1">
      <alignment horizontal="left" vertical="top" wrapText="1"/>
      <protection locked="0"/>
    </xf>
    <xf numFmtId="0" fontId="85" fillId="0" borderId="82" xfId="0" applyFont="1" applyBorder="1" applyAlignment="1" applyProtection="1">
      <alignment horizontal="right" vertical="center"/>
    </xf>
    <xf numFmtId="0" fontId="85" fillId="0" borderId="83" xfId="0" applyFont="1" applyBorder="1" applyAlignment="1" applyProtection="1">
      <alignment horizontal="left" vertical="center"/>
    </xf>
    <xf numFmtId="0" fontId="101" fillId="0" borderId="82" xfId="0" applyFont="1" applyBorder="1" applyAlignment="1" applyProtection="1">
      <alignment horizontal="right" vertical="center"/>
    </xf>
    <xf numFmtId="0" fontId="101" fillId="0" borderId="95" xfId="0" applyFont="1" applyBorder="1" applyAlignment="1" applyProtection="1">
      <alignment horizontal="right" vertical="center"/>
    </xf>
    <xf numFmtId="166" fontId="77" fillId="40" borderId="29" xfId="28" applyNumberFormat="1" applyFont="1" applyFill="1" applyBorder="1" applyAlignment="1" applyProtection="1">
      <alignment vertical="top" wrapText="1"/>
      <protection locked="0"/>
    </xf>
    <xf numFmtId="2" fontId="78" fillId="0" borderId="29" xfId="38" applyNumberFormat="1" applyFont="1" applyBorder="1" applyAlignment="1" applyProtection="1">
      <alignment vertical="top" wrapText="1"/>
      <protection locked="0"/>
    </xf>
    <xf numFmtId="2" fontId="108" fillId="0" borderId="263" xfId="38" applyNumberFormat="1" applyFont="1" applyBorder="1" applyAlignment="1" applyProtection="1">
      <alignment vertical="top" wrapText="1"/>
      <protection locked="0"/>
    </xf>
    <xf numFmtId="0" fontId="78" fillId="0" borderId="29" xfId="38" applyFont="1" applyBorder="1" applyAlignment="1" applyProtection="1">
      <alignment vertical="top" wrapText="1"/>
      <protection locked="0"/>
    </xf>
    <xf numFmtId="0" fontId="108" fillId="0" borderId="10" xfId="38" applyFont="1" applyBorder="1" applyAlignment="1" applyProtection="1">
      <alignment vertical="top" wrapText="1"/>
      <protection locked="0"/>
    </xf>
    <xf numFmtId="0" fontId="89" fillId="37" borderId="107" xfId="38" applyFont="1" applyFill="1" applyBorder="1" applyAlignment="1" applyProtection="1">
      <alignment vertical="top" wrapText="1"/>
      <protection locked="0"/>
    </xf>
    <xf numFmtId="49" fontId="89" fillId="41" borderId="107" xfId="38" applyNumberFormat="1" applyFont="1" applyFill="1" applyBorder="1" applyAlignment="1" applyProtection="1">
      <alignment horizontal="center" vertical="top" wrapText="1"/>
      <protection locked="0"/>
    </xf>
    <xf numFmtId="49" fontId="89" fillId="0" borderId="34" xfId="38" applyNumberFormat="1" applyFont="1" applyFill="1" applyBorder="1" applyAlignment="1" applyProtection="1">
      <alignment horizontal="center" vertical="center" wrapText="1"/>
      <protection locked="0"/>
    </xf>
    <xf numFmtId="0" fontId="89" fillId="37" borderId="29" xfId="38" applyFont="1" applyFill="1" applyBorder="1" applyAlignment="1" applyProtection="1">
      <alignment vertical="top" wrapText="1"/>
      <protection locked="0"/>
    </xf>
    <xf numFmtId="49" fontId="89" fillId="0" borderId="263" xfId="38" applyNumberFormat="1" applyFont="1" applyFill="1" applyBorder="1" applyAlignment="1" applyProtection="1">
      <alignment horizontal="center" vertical="center" wrapText="1"/>
      <protection locked="0"/>
    </xf>
    <xf numFmtId="49" fontId="89" fillId="41" borderId="29" xfId="38" applyNumberFormat="1" applyFont="1" applyFill="1" applyBorder="1" applyAlignment="1" applyProtection="1">
      <alignment horizontal="center" vertical="top" wrapText="1"/>
      <protection locked="0"/>
    </xf>
    <xf numFmtId="0" fontId="77" fillId="0" borderId="0" xfId="38" applyFont="1" applyBorder="1" applyAlignment="1" applyProtection="1">
      <alignment vertical="center" wrapText="1"/>
      <protection locked="0"/>
    </xf>
    <xf numFmtId="2" fontId="114" fillId="0" borderId="263" xfId="38" applyNumberFormat="1" applyFont="1" applyBorder="1" applyAlignment="1" applyProtection="1">
      <alignment vertical="top" wrapText="1"/>
      <protection locked="0"/>
    </xf>
    <xf numFmtId="0" fontId="115" fillId="0" borderId="99" xfId="0" applyFont="1" applyFill="1" applyBorder="1" applyAlignment="1" applyProtection="1">
      <alignment vertical="top" wrapText="1"/>
      <protection locked="0"/>
    </xf>
    <xf numFmtId="167" fontId="37" fillId="0" borderId="53" xfId="35" applyNumberFormat="1" applyFont="1" applyFill="1" applyBorder="1" applyAlignment="1" applyProtection="1">
      <alignment horizontal="center" vertical="center" wrapText="1"/>
    </xf>
    <xf numFmtId="167" fontId="4" fillId="48" borderId="68" xfId="35" applyNumberFormat="1" applyFont="1" applyFill="1" applyBorder="1" applyProtection="1"/>
    <xf numFmtId="167" fontId="4" fillId="0" borderId="90" xfId="35" applyNumberFormat="1" applyFont="1" applyFill="1" applyBorder="1" applyProtection="1"/>
    <xf numFmtId="167" fontId="92" fillId="0" borderId="0" xfId="27" applyNumberFormat="1" applyFont="1" applyBorder="1" applyAlignment="1" applyProtection="1">
      <alignment horizontal="right" vertical="center" wrapText="1"/>
    </xf>
    <xf numFmtId="0" fontId="77" fillId="0" borderId="0" xfId="27" applyNumberFormat="1" applyFont="1" applyFill="1" applyBorder="1" applyAlignment="1" applyProtection="1">
      <alignment vertical="top" wrapText="1"/>
    </xf>
    <xf numFmtId="0" fontId="89" fillId="41" borderId="115" xfId="35" applyFont="1" applyFill="1" applyBorder="1" applyAlignment="1" applyProtection="1">
      <alignment horizontal="center" vertical="center" wrapText="1"/>
    </xf>
    <xf numFmtId="0" fontId="89" fillId="41" borderId="116" xfId="35" applyFont="1" applyFill="1" applyBorder="1" applyAlignment="1" applyProtection="1">
      <alignment horizontal="left" vertical="center" wrapText="1"/>
    </xf>
    <xf numFmtId="0" fontId="89" fillId="41" borderId="116" xfId="35" applyFont="1" applyFill="1" applyBorder="1" applyAlignment="1" applyProtection="1">
      <alignment horizontal="center" vertical="center" wrapText="1"/>
    </xf>
    <xf numFmtId="0" fontId="32" fillId="42" borderId="91" xfId="0" applyFont="1" applyFill="1" applyBorder="1" applyAlignment="1">
      <alignment vertical="center" wrapText="1"/>
    </xf>
    <xf numFmtId="0" fontId="116" fillId="0" borderId="83" xfId="0" applyFont="1" applyFill="1" applyBorder="1" applyAlignment="1" applyProtection="1">
      <alignment horizontal="right" vertical="center"/>
    </xf>
    <xf numFmtId="0" fontId="116" fillId="0" borderId="104" xfId="0" applyFont="1" applyFill="1" applyBorder="1" applyAlignment="1" applyProtection="1">
      <alignment horizontal="right" vertical="center"/>
    </xf>
    <xf numFmtId="0" fontId="78" fillId="34" borderId="117" xfId="0" applyFont="1" applyFill="1" applyBorder="1" applyAlignment="1" applyProtection="1">
      <alignment horizontal="left" vertical="center" wrapText="1" indent="1"/>
    </xf>
    <xf numFmtId="0" fontId="101" fillId="0" borderId="118" xfId="0" applyFont="1" applyBorder="1" applyAlignment="1" applyProtection="1">
      <alignment vertical="center" wrapText="1"/>
    </xf>
    <xf numFmtId="0" fontId="101" fillId="40" borderId="119" xfId="0" quotePrefix="1" applyFont="1" applyFill="1" applyBorder="1" applyAlignment="1" applyProtection="1">
      <alignment horizontal="center" vertical="center" wrapText="1"/>
      <protection locked="0"/>
    </xf>
    <xf numFmtId="0" fontId="101" fillId="40" borderId="119" xfId="0" applyFont="1" applyFill="1" applyBorder="1" applyAlignment="1" applyProtection="1">
      <alignment horizontal="right" vertical="center" wrapText="1"/>
      <protection locked="0"/>
    </xf>
    <xf numFmtId="0" fontId="101" fillId="40" borderId="119" xfId="0" quotePrefix="1" applyFont="1" applyFill="1" applyBorder="1" applyAlignment="1" applyProtection="1">
      <alignment horizontal="right" vertical="center" wrapText="1"/>
      <protection locked="0"/>
    </xf>
    <xf numFmtId="0" fontId="101" fillId="40" borderId="119" xfId="0" applyFont="1" applyFill="1" applyBorder="1" applyAlignment="1" applyProtection="1">
      <alignment horizontal="center" vertical="center" wrapText="1"/>
      <protection locked="0"/>
    </xf>
    <xf numFmtId="167" fontId="101" fillId="40" borderId="120" xfId="0" applyNumberFormat="1" applyFont="1" applyFill="1" applyBorder="1" applyAlignment="1" applyProtection="1">
      <alignment vertical="center" wrapText="1"/>
      <protection locked="0"/>
    </xf>
    <xf numFmtId="0" fontId="101" fillId="0" borderId="121" xfId="0" applyFont="1" applyBorder="1" applyAlignment="1" applyProtection="1">
      <alignment vertical="center" wrapText="1"/>
    </xf>
    <xf numFmtId="0" fontId="101" fillId="40" borderId="122" xfId="0" quotePrefix="1" applyFont="1" applyFill="1" applyBorder="1" applyAlignment="1" applyProtection="1">
      <alignment horizontal="center" vertical="center" wrapText="1"/>
      <protection locked="0"/>
    </xf>
    <xf numFmtId="0" fontId="101" fillId="40" borderId="122" xfId="0" quotePrefix="1" applyFont="1" applyFill="1" applyBorder="1" applyAlignment="1" applyProtection="1">
      <alignment horizontal="right" vertical="center" wrapText="1"/>
      <protection locked="0"/>
    </xf>
    <xf numFmtId="167" fontId="101" fillId="40" borderId="123" xfId="0" applyNumberFormat="1" applyFont="1" applyFill="1" applyBorder="1" applyAlignment="1" applyProtection="1">
      <alignment vertical="center" wrapText="1"/>
      <protection locked="0"/>
    </xf>
    <xf numFmtId="0" fontId="101" fillId="0" borderId="124" xfId="0" applyFont="1" applyBorder="1" applyAlignment="1" applyProtection="1">
      <alignment vertical="center" wrapText="1"/>
    </xf>
    <xf numFmtId="0" fontId="101" fillId="40" borderId="125" xfId="0" quotePrefix="1" applyFont="1" applyFill="1" applyBorder="1" applyAlignment="1" applyProtection="1">
      <alignment horizontal="center" vertical="center" wrapText="1"/>
      <protection locked="0"/>
    </xf>
    <xf numFmtId="0" fontId="101" fillId="40" borderId="125" xfId="0" quotePrefix="1" applyFont="1" applyFill="1" applyBorder="1" applyAlignment="1" applyProtection="1">
      <alignment horizontal="right" vertical="center" wrapText="1"/>
      <protection locked="0"/>
    </xf>
    <xf numFmtId="167" fontId="101" fillId="40" borderId="126" xfId="0" applyNumberFormat="1" applyFont="1" applyFill="1" applyBorder="1" applyAlignment="1" applyProtection="1">
      <alignment vertical="center" wrapText="1"/>
      <protection locked="0"/>
    </xf>
    <xf numFmtId="0" fontId="32" fillId="0" borderId="82" xfId="0" applyFont="1" applyFill="1" applyBorder="1" applyAlignment="1" applyProtection="1">
      <alignment horizontal="left" vertical="center" wrapText="1"/>
    </xf>
    <xf numFmtId="0" fontId="89" fillId="46" borderId="107" xfId="35" applyFont="1" applyFill="1" applyBorder="1" applyAlignment="1">
      <alignment horizontal="center" vertical="center" wrapText="1"/>
    </xf>
    <xf numFmtId="167" fontId="87" fillId="46" borderId="127" xfId="35" applyNumberFormat="1" applyFont="1" applyFill="1" applyBorder="1" applyAlignment="1">
      <alignment horizontal="right" vertical="center"/>
    </xf>
    <xf numFmtId="167" fontId="87" fillId="46" borderId="127" xfId="35" applyNumberFormat="1" applyFont="1" applyFill="1" applyBorder="1" applyAlignment="1">
      <alignment vertical="center"/>
    </xf>
    <xf numFmtId="167" fontId="87" fillId="46" borderId="53" xfId="35" applyNumberFormat="1" applyFont="1" applyFill="1" applyBorder="1" applyAlignment="1">
      <alignment vertical="center"/>
    </xf>
    <xf numFmtId="167" fontId="89" fillId="46" borderId="128" xfId="35" applyNumberFormat="1" applyFont="1" applyFill="1" applyBorder="1" applyAlignment="1">
      <alignment vertical="center"/>
    </xf>
    <xf numFmtId="167" fontId="89" fillId="46" borderId="68" xfId="35" applyNumberFormat="1" applyFont="1" applyFill="1" applyBorder="1" applyAlignment="1">
      <alignment vertical="center"/>
    </xf>
    <xf numFmtId="167" fontId="89" fillId="46" borderId="129" xfId="35" applyNumberFormat="1" applyFont="1" applyFill="1" applyBorder="1" applyAlignment="1">
      <alignment vertical="center"/>
    </xf>
    <xf numFmtId="167" fontId="89" fillId="46" borderId="130" xfId="35" applyNumberFormat="1" applyFont="1" applyFill="1" applyBorder="1" applyAlignment="1">
      <alignment vertical="center"/>
    </xf>
    <xf numFmtId="0" fontId="3" fillId="21" borderId="131" xfId="35" applyFont="1" applyFill="1" applyBorder="1" applyAlignment="1" applyProtection="1">
      <alignment horizontal="center"/>
      <protection locked="0"/>
    </xf>
    <xf numFmtId="0" fontId="4" fillId="0" borderId="132" xfId="35" applyFont="1" applyFill="1" applyBorder="1" applyAlignment="1" applyProtection="1">
      <alignment horizontal="center"/>
    </xf>
    <xf numFmtId="167" fontId="4" fillId="0" borderId="36" xfId="35" applyNumberFormat="1" applyFont="1" applyBorder="1" applyProtection="1"/>
    <xf numFmtId="167" fontId="4" fillId="0" borderId="29" xfId="35" applyNumberFormat="1" applyFont="1" applyFill="1" applyBorder="1" applyProtection="1"/>
    <xf numFmtId="167" fontId="4" fillId="0" borderId="129" xfId="35" applyNumberFormat="1" applyFont="1" applyFill="1" applyBorder="1" applyProtection="1"/>
    <xf numFmtId="167" fontId="4" fillId="0" borderId="133" xfId="35" applyNumberFormat="1" applyFont="1" applyFill="1" applyBorder="1" applyProtection="1"/>
    <xf numFmtId="167" fontId="4" fillId="0" borderId="36" xfId="35" applyNumberFormat="1" applyFont="1" applyFill="1" applyBorder="1" applyProtection="1"/>
    <xf numFmtId="167" fontId="4" fillId="0" borderId="131" xfId="35" applyNumberFormat="1" applyFont="1" applyFill="1" applyBorder="1" applyProtection="1"/>
    <xf numFmtId="167" fontId="4" fillId="0" borderId="29" xfId="35" applyNumberFormat="1" applyFont="1" applyBorder="1" applyProtection="1"/>
    <xf numFmtId="167" fontId="4" fillId="48" borderId="129" xfId="35" applyNumberFormat="1" applyFont="1" applyFill="1" applyBorder="1" applyProtection="1"/>
    <xf numFmtId="49" fontId="89" fillId="40" borderId="107" xfId="38" applyNumberFormat="1" applyFont="1" applyFill="1" applyBorder="1" applyAlignment="1" applyProtection="1">
      <alignment horizontal="center" vertical="top" wrapText="1"/>
      <protection locked="0"/>
    </xf>
    <xf numFmtId="49" fontId="89" fillId="40" borderId="10" xfId="38" applyNumberFormat="1" applyFont="1" applyFill="1" applyBorder="1" applyAlignment="1" applyProtection="1">
      <alignment horizontal="center" vertical="center" wrapText="1"/>
      <protection locked="0"/>
    </xf>
    <xf numFmtId="49" fontId="89" fillId="40" borderId="29" xfId="38" applyNumberFormat="1" applyFont="1" applyFill="1" applyBorder="1" applyAlignment="1" applyProtection="1">
      <alignment horizontal="center" vertical="top" wrapText="1"/>
      <protection locked="0"/>
    </xf>
    <xf numFmtId="3" fontId="85" fillId="0" borderId="0" xfId="0" applyNumberFormat="1" applyFont="1" applyFill="1" applyBorder="1" applyAlignment="1" applyProtection="1">
      <alignment vertical="center"/>
    </xf>
    <xf numFmtId="0" fontId="3" fillId="37" borderId="28" xfId="35" applyFont="1" applyFill="1" applyBorder="1" applyAlignment="1" applyProtection="1">
      <alignment horizontal="center" vertical="center"/>
    </xf>
    <xf numFmtId="0" fontId="37" fillId="21" borderId="29" xfId="35" applyFont="1" applyFill="1" applyBorder="1" applyAlignment="1" applyProtection="1">
      <alignment horizontal="left" vertical="center" wrapText="1"/>
      <protection locked="0"/>
    </xf>
    <xf numFmtId="0" fontId="3" fillId="21" borderId="29" xfId="35" applyFont="1" applyFill="1" applyBorder="1" applyAlignment="1" applyProtection="1">
      <alignment horizontal="center" vertical="center"/>
      <protection locked="0"/>
    </xf>
    <xf numFmtId="167" fontId="4" fillId="0" borderId="65" xfId="35" applyNumberFormat="1" applyFont="1" applyFill="1" applyBorder="1" applyAlignment="1" applyProtection="1">
      <alignment vertical="center"/>
    </xf>
    <xf numFmtId="167" fontId="4" fillId="0" borderId="72" xfId="35" applyNumberFormat="1" applyFont="1" applyFill="1" applyBorder="1" applyAlignment="1" applyProtection="1">
      <alignment vertical="center"/>
    </xf>
    <xf numFmtId="167" fontId="4" fillId="0" borderId="71" xfId="35" applyNumberFormat="1" applyFont="1" applyFill="1" applyBorder="1" applyAlignment="1" applyProtection="1">
      <alignment vertical="center"/>
    </xf>
    <xf numFmtId="167" fontId="4" fillId="0" borderId="12" xfId="35" applyNumberFormat="1" applyFont="1" applyBorder="1" applyAlignment="1" applyProtection="1">
      <alignment vertical="center"/>
    </xf>
    <xf numFmtId="167" fontId="4" fillId="0" borderId="27" xfId="35" applyNumberFormat="1" applyFont="1" applyFill="1" applyBorder="1" applyAlignment="1" applyProtection="1">
      <alignment vertical="center"/>
    </xf>
    <xf numFmtId="167" fontId="4" fillId="0" borderId="134" xfId="35" applyNumberFormat="1" applyFont="1" applyFill="1" applyBorder="1" applyAlignment="1" applyProtection="1">
      <alignment vertical="center"/>
    </xf>
    <xf numFmtId="167" fontId="4" fillId="0" borderId="135" xfId="35" applyNumberFormat="1" applyFont="1" applyFill="1" applyBorder="1" applyAlignment="1" applyProtection="1">
      <alignment vertical="center"/>
    </xf>
    <xf numFmtId="167" fontId="4" fillId="0" borderId="12" xfId="35" applyNumberFormat="1" applyFont="1" applyFill="1" applyBorder="1" applyAlignment="1" applyProtection="1">
      <alignment vertical="center"/>
    </xf>
    <xf numFmtId="167" fontId="4" fillId="0" borderId="136" xfId="35" applyNumberFormat="1" applyFont="1" applyFill="1" applyBorder="1" applyAlignment="1" applyProtection="1">
      <alignment vertical="center"/>
    </xf>
    <xf numFmtId="167" fontId="4" fillId="0" borderId="27" xfId="35" applyNumberFormat="1" applyFont="1" applyBorder="1" applyAlignment="1" applyProtection="1">
      <alignment vertical="center"/>
    </xf>
    <xf numFmtId="167" fontId="4" fillId="48" borderId="27" xfId="35" applyNumberFormat="1" applyFont="1" applyFill="1" applyBorder="1" applyAlignment="1" applyProtection="1">
      <alignment vertical="center"/>
    </xf>
    <xf numFmtId="167" fontId="4" fillId="0" borderId="90" xfId="35" applyNumberFormat="1" applyFont="1" applyFill="1" applyBorder="1" applyAlignment="1" applyProtection="1">
      <alignment vertical="center"/>
    </xf>
    <xf numFmtId="167" fontId="4" fillId="38" borderId="136" xfId="35" applyNumberFormat="1" applyFont="1" applyFill="1" applyBorder="1" applyAlignment="1" applyProtection="1">
      <alignment vertical="center"/>
    </xf>
    <xf numFmtId="167" fontId="4" fillId="0" borderId="74" xfId="35" applyNumberFormat="1" applyFont="1" applyBorder="1" applyAlignment="1" applyProtection="1">
      <alignment vertical="center"/>
      <protection locked="0"/>
    </xf>
    <xf numFmtId="1" fontId="4" fillId="0" borderId="74" xfId="35" applyNumberFormat="1" applyFont="1" applyBorder="1" applyAlignment="1" applyProtection="1">
      <alignment vertical="center"/>
      <protection locked="0"/>
    </xf>
    <xf numFmtId="0" fontId="3" fillId="0" borderId="0" xfId="35" applyFont="1" applyAlignment="1" applyProtection="1">
      <alignment vertical="center"/>
    </xf>
    <xf numFmtId="49" fontId="89" fillId="40" borderId="34" xfId="38" applyNumberFormat="1" applyFont="1" applyFill="1" applyBorder="1" applyAlignment="1" applyProtection="1">
      <alignment horizontal="center" vertical="top" wrapText="1"/>
      <protection locked="0"/>
    </xf>
    <xf numFmtId="49" fontId="89" fillId="40" borderId="263" xfId="38" applyNumberFormat="1" applyFont="1" applyFill="1" applyBorder="1" applyAlignment="1" applyProtection="1">
      <alignment horizontal="center" vertical="center" wrapText="1"/>
      <protection locked="0"/>
    </xf>
    <xf numFmtId="0" fontId="77" fillId="0" borderId="0" xfId="35" applyFont="1" applyBorder="1" applyAlignment="1" applyProtection="1">
      <alignment horizontal="left" vertical="top" wrapText="1"/>
      <protection locked="0"/>
    </xf>
    <xf numFmtId="0" fontId="78" fillId="0" borderId="33" xfId="38" applyFont="1" applyBorder="1" applyAlignment="1" applyProtection="1">
      <alignment horizontal="center" vertical="top" wrapText="1"/>
      <protection locked="0"/>
    </xf>
    <xf numFmtId="166" fontId="77" fillId="0" borderId="70" xfId="27" applyNumberFormat="1" applyFont="1" applyBorder="1" applyAlignment="1" applyProtection="1">
      <alignment horizontal="right" vertical="top" wrapText="1"/>
    </xf>
    <xf numFmtId="166" fontId="77" fillId="40" borderId="11" xfId="27" applyNumberFormat="1" applyFont="1" applyFill="1" applyBorder="1" applyAlignment="1" applyProtection="1">
      <alignment horizontal="right" vertical="top" wrapText="1"/>
      <protection locked="0"/>
    </xf>
    <xf numFmtId="0" fontId="78" fillId="0" borderId="137" xfId="0" applyFont="1" applyBorder="1" applyAlignment="1" applyProtection="1">
      <alignment horizontal="center" vertical="top" wrapText="1"/>
      <protection locked="0"/>
    </xf>
    <xf numFmtId="0" fontId="78" fillId="0" borderId="33" xfId="0" applyFont="1" applyBorder="1" applyAlignment="1" applyProtection="1">
      <alignment horizontal="center" vertical="top" wrapText="1"/>
      <protection locked="0"/>
    </xf>
    <xf numFmtId="0" fontId="78" fillId="0" borderId="137" xfId="38" applyFont="1" applyBorder="1" applyAlignment="1" applyProtection="1">
      <alignment horizontal="center" vertical="top" wrapText="1"/>
      <protection locked="0"/>
    </xf>
    <xf numFmtId="166" fontId="77" fillId="0" borderId="11" xfId="27" applyNumberFormat="1" applyFont="1" applyBorder="1" applyAlignment="1" applyProtection="1">
      <alignment horizontal="right" vertical="top" wrapText="1"/>
    </xf>
    <xf numFmtId="0" fontId="78" fillId="0" borderId="33" xfId="35" applyFont="1" applyBorder="1" applyAlignment="1" applyProtection="1">
      <alignment horizontal="center" vertical="top" wrapText="1"/>
      <protection locked="0"/>
    </xf>
    <xf numFmtId="0" fontId="78" fillId="40" borderId="10" xfId="35" applyFont="1" applyFill="1" applyBorder="1" applyAlignment="1" applyProtection="1">
      <alignment horizontal="right" vertical="top" wrapText="1"/>
      <protection locked="0"/>
    </xf>
    <xf numFmtId="0" fontId="78" fillId="40" borderId="11" xfId="35" applyFont="1" applyFill="1" applyBorder="1" applyAlignment="1" applyProtection="1">
      <alignment horizontal="right" vertical="top" wrapText="1"/>
      <protection locked="0"/>
    </xf>
    <xf numFmtId="3" fontId="77" fillId="40" borderId="10" xfId="27" applyNumberFormat="1" applyFont="1" applyFill="1" applyBorder="1" applyAlignment="1" applyProtection="1">
      <alignment horizontal="right" vertical="top" wrapText="1"/>
      <protection locked="0"/>
    </xf>
    <xf numFmtId="3" fontId="77" fillId="40" borderId="11" xfId="27" applyNumberFormat="1" applyFont="1" applyFill="1" applyBorder="1" applyAlignment="1" applyProtection="1">
      <alignment horizontal="right" vertical="top" wrapText="1"/>
      <protection locked="0"/>
    </xf>
    <xf numFmtId="3" fontId="77" fillId="0" borderId="10" xfId="27" applyNumberFormat="1" applyFont="1" applyBorder="1" applyAlignment="1" applyProtection="1">
      <alignment horizontal="right" vertical="top" wrapText="1"/>
    </xf>
    <xf numFmtId="3" fontId="77" fillId="0" borderId="11" xfId="27" applyNumberFormat="1" applyFont="1" applyBorder="1" applyAlignment="1" applyProtection="1">
      <alignment horizontal="right" vertical="top" wrapText="1"/>
    </xf>
    <xf numFmtId="3" fontId="77" fillId="0" borderId="58" xfId="27" applyNumberFormat="1" applyFont="1" applyBorder="1" applyAlignment="1" applyProtection="1">
      <alignment horizontal="right" vertical="top" wrapText="1"/>
    </xf>
    <xf numFmtId="3" fontId="77" fillId="0" borderId="70" xfId="27" applyNumberFormat="1" applyFont="1" applyBorder="1" applyAlignment="1" applyProtection="1">
      <alignment horizontal="right" vertical="top" wrapText="1"/>
    </xf>
    <xf numFmtId="167" fontId="77" fillId="0" borderId="0" xfId="35" applyNumberFormat="1" applyFont="1" applyBorder="1" applyAlignment="1" applyProtection="1">
      <alignment horizontal="left" vertical="top" wrapText="1"/>
      <protection locked="0"/>
    </xf>
    <xf numFmtId="166" fontId="77" fillId="0" borderId="259" xfId="27" applyNumberFormat="1" applyFont="1" applyBorder="1" applyAlignment="1" applyProtection="1">
      <alignment horizontal="right" vertical="top" wrapText="1"/>
    </xf>
    <xf numFmtId="0" fontId="78" fillId="0" borderId="36" xfId="38" applyFont="1" applyBorder="1" applyAlignment="1" applyProtection="1">
      <alignment horizontal="center" vertical="top" wrapText="1"/>
      <protection locked="0"/>
    </xf>
    <xf numFmtId="166" fontId="77" fillId="0" borderId="262" xfId="27" applyNumberFormat="1" applyFont="1" applyBorder="1" applyAlignment="1" applyProtection="1">
      <alignment horizontal="right" vertical="top" wrapText="1"/>
    </xf>
    <xf numFmtId="0" fontId="78" fillId="0" borderId="0" xfId="0" applyFont="1" applyBorder="1" applyAlignment="1" applyProtection="1">
      <alignment horizontal="center" vertical="center" wrapText="1"/>
    </xf>
    <xf numFmtId="166" fontId="77" fillId="0" borderId="265" xfId="27" applyNumberFormat="1" applyFont="1" applyBorder="1" applyAlignment="1" applyProtection="1">
      <alignment horizontal="right" vertical="top" wrapText="1"/>
    </xf>
    <xf numFmtId="166" fontId="77" fillId="0" borderId="260" xfId="27" applyNumberFormat="1" applyFont="1" applyBorder="1" applyAlignment="1" applyProtection="1">
      <alignment horizontal="right" vertical="top" wrapText="1"/>
    </xf>
    <xf numFmtId="0" fontId="77" fillId="0" borderId="0" xfId="38" applyFont="1" applyBorder="1" applyAlignment="1" applyProtection="1">
      <alignment horizontal="center" vertical="top" wrapText="1"/>
    </xf>
    <xf numFmtId="3" fontId="77" fillId="0" borderId="29" xfId="27" applyNumberFormat="1" applyFont="1" applyBorder="1" applyAlignment="1" applyProtection="1">
      <alignment horizontal="right" vertical="top" wrapText="1"/>
    </xf>
    <xf numFmtId="3" fontId="77" fillId="0" borderId="90" xfId="27" applyNumberFormat="1" applyFont="1" applyBorder="1" applyAlignment="1" applyProtection="1">
      <alignment horizontal="right" vertical="top" wrapText="1"/>
    </xf>
    <xf numFmtId="0" fontId="78" fillId="0" borderId="264" xfId="38" applyFont="1" applyBorder="1" applyAlignment="1" applyProtection="1">
      <alignment horizontal="center" vertical="top" wrapText="1"/>
      <protection locked="0"/>
    </xf>
    <xf numFmtId="3" fontId="77" fillId="0" borderId="265" xfId="27" applyNumberFormat="1" applyFont="1" applyBorder="1" applyAlignment="1" applyProtection="1">
      <alignment horizontal="right" vertical="top" wrapText="1"/>
    </xf>
    <xf numFmtId="3" fontId="77" fillId="40" borderId="262" xfId="27" applyNumberFormat="1" applyFont="1" applyFill="1" applyBorder="1" applyAlignment="1" applyProtection="1">
      <alignment horizontal="right" vertical="top" wrapText="1"/>
      <protection locked="0"/>
    </xf>
    <xf numFmtId="3" fontId="77" fillId="0" borderId="262" xfId="27" applyNumberFormat="1" applyFont="1" applyBorder="1" applyAlignment="1" applyProtection="1">
      <alignment horizontal="right" vertical="top" wrapText="1"/>
    </xf>
    <xf numFmtId="0" fontId="78" fillId="0" borderId="11" xfId="38" applyFont="1" applyBorder="1" applyAlignment="1" applyProtection="1">
      <alignment horizontal="center" vertical="top" wrapText="1"/>
      <protection locked="0"/>
    </xf>
    <xf numFmtId="0" fontId="106" fillId="0" borderId="138" xfId="0" applyFont="1" applyBorder="1" applyAlignment="1" applyProtection="1">
      <alignment horizontal="left" vertical="center" wrapText="1"/>
    </xf>
    <xf numFmtId="0" fontId="106" fillId="0" borderId="138" xfId="38" applyFont="1" applyBorder="1" applyAlignment="1" applyProtection="1">
      <alignment horizontal="right" vertical="top" wrapText="1"/>
    </xf>
    <xf numFmtId="0" fontId="107" fillId="0" borderId="138" xfId="38" applyFont="1" applyBorder="1" applyAlignment="1" applyProtection="1">
      <alignment vertical="top" wrapText="1"/>
    </xf>
    <xf numFmtId="3" fontId="107" fillId="0" borderId="138" xfId="38" applyNumberFormat="1" applyFont="1" applyBorder="1" applyAlignment="1" applyProtection="1">
      <alignment horizontal="right" vertical="top" wrapText="1"/>
    </xf>
    <xf numFmtId="3" fontId="107" fillId="0" borderId="139" xfId="38" applyNumberFormat="1" applyFont="1" applyBorder="1" applyAlignment="1" applyProtection="1">
      <alignment horizontal="right" vertical="top" wrapText="1"/>
    </xf>
    <xf numFmtId="0" fontId="106" fillId="0" borderId="140" xfId="0" applyFont="1" applyBorder="1" applyAlignment="1" applyProtection="1">
      <alignment horizontal="left" vertical="center" wrapText="1"/>
    </xf>
    <xf numFmtId="4" fontId="106" fillId="0" borderId="140" xfId="35" applyNumberFormat="1" applyFont="1" applyBorder="1" applyAlignment="1" applyProtection="1">
      <alignment horizontal="left" vertical="center" wrapText="1"/>
    </xf>
    <xf numFmtId="0" fontId="107" fillId="0" borderId="140" xfId="35" applyFont="1" applyBorder="1" applyAlignment="1" applyProtection="1">
      <alignment vertical="top" wrapText="1"/>
    </xf>
    <xf numFmtId="166" fontId="107" fillId="0" borderId="140" xfId="38" applyNumberFormat="1" applyFont="1" applyBorder="1" applyAlignment="1" applyProtection="1">
      <alignment horizontal="right" vertical="top" wrapText="1"/>
    </xf>
    <xf numFmtId="166" fontId="107" fillId="0" borderId="141" xfId="38" applyNumberFormat="1" applyFont="1" applyBorder="1" applyAlignment="1" applyProtection="1">
      <alignment horizontal="right" vertical="top" wrapText="1"/>
    </xf>
    <xf numFmtId="0" fontId="78" fillId="0" borderId="0" xfId="38" applyFont="1" applyBorder="1" applyAlignment="1" applyProtection="1">
      <alignment horizontal="right" vertical="top" wrapText="1"/>
    </xf>
    <xf numFmtId="0" fontId="78" fillId="0" borderId="12" xfId="35" applyFont="1" applyBorder="1" applyAlignment="1" applyProtection="1">
      <alignment horizontal="center" vertical="center" wrapText="1"/>
    </xf>
    <xf numFmtId="0" fontId="78" fillId="0" borderId="27" xfId="38" applyFont="1" applyBorder="1" applyAlignment="1" applyProtection="1">
      <alignment horizontal="center" vertical="center" wrapText="1"/>
    </xf>
    <xf numFmtId="0" fontId="66" fillId="0" borderId="27" xfId="38" applyFont="1" applyBorder="1" applyAlignment="1" applyProtection="1">
      <alignment horizontal="center" vertical="center" wrapText="1"/>
    </xf>
    <xf numFmtId="0" fontId="87" fillId="0" borderId="27" xfId="38" applyFont="1" applyBorder="1" applyAlignment="1" applyProtection="1">
      <alignment horizontal="center" vertical="center" wrapText="1"/>
    </xf>
    <xf numFmtId="3" fontId="78" fillId="0" borderId="27" xfId="35" applyNumberFormat="1" applyFont="1" applyBorder="1" applyAlignment="1" applyProtection="1">
      <alignment horizontal="center" vertical="center" wrapText="1"/>
    </xf>
    <xf numFmtId="3" fontId="78" fillId="0" borderId="136" xfId="35" applyNumberFormat="1" applyFont="1" applyBorder="1" applyAlignment="1" applyProtection="1">
      <alignment horizontal="center" vertical="center" wrapText="1"/>
    </xf>
    <xf numFmtId="0" fontId="32" fillId="0" borderId="10" xfId="0" applyFont="1" applyFill="1" applyBorder="1" applyAlignment="1" applyProtection="1">
      <alignment vertical="top" wrapText="1"/>
      <protection locked="0"/>
    </xf>
    <xf numFmtId="0" fontId="89" fillId="37" borderId="266" xfId="38" applyFont="1" applyFill="1" applyBorder="1" applyAlignment="1" applyProtection="1">
      <alignment vertical="top" wrapText="1"/>
      <protection locked="0"/>
    </xf>
    <xf numFmtId="0" fontId="33" fillId="0" borderId="263" xfId="0" applyFont="1" applyFill="1" applyBorder="1" applyAlignment="1" applyProtection="1">
      <alignment vertical="top" wrapText="1"/>
      <protection locked="0"/>
    </xf>
    <xf numFmtId="0" fontId="78" fillId="0" borderId="27" xfId="35" applyFont="1" applyBorder="1" applyAlignment="1" applyProtection="1">
      <alignment horizontal="center" vertical="center" wrapText="1"/>
    </xf>
    <xf numFmtId="3" fontId="117" fillId="0" borderId="138" xfId="38" applyNumberFormat="1" applyFont="1" applyBorder="1" applyAlignment="1" applyProtection="1">
      <alignment horizontal="right" vertical="top" wrapText="1"/>
    </xf>
    <xf numFmtId="0" fontId="107" fillId="0" borderId="140" xfId="0" applyFont="1" applyFill="1" applyBorder="1" applyAlignment="1" applyProtection="1">
      <alignment vertical="top" wrapText="1"/>
    </xf>
    <xf numFmtId="3" fontId="107" fillId="0" borderId="140" xfId="27" applyNumberFormat="1" applyFont="1" applyFill="1" applyBorder="1" applyAlignment="1" applyProtection="1">
      <alignment vertical="top" wrapText="1"/>
    </xf>
    <xf numFmtId="3" fontId="107" fillId="0" borderId="141" xfId="27" applyNumberFormat="1" applyFont="1" applyFill="1" applyBorder="1" applyAlignment="1" applyProtection="1">
      <alignment horizontal="right" vertical="top" wrapText="1"/>
    </xf>
    <xf numFmtId="0" fontId="77" fillId="0" borderId="29" xfId="38" applyFont="1" applyBorder="1" applyAlignment="1" applyProtection="1">
      <alignment vertical="top" wrapText="1"/>
      <protection locked="0"/>
    </xf>
    <xf numFmtId="3" fontId="106" fillId="0" borderId="138" xfId="38" applyNumberFormat="1" applyFont="1" applyBorder="1" applyAlignment="1" applyProtection="1">
      <alignment horizontal="right" vertical="top" wrapText="1"/>
    </xf>
    <xf numFmtId="3" fontId="107" fillId="0" borderId="138" xfId="27" applyNumberFormat="1" applyFont="1" applyBorder="1" applyAlignment="1" applyProtection="1">
      <alignment horizontal="right" vertical="top" wrapText="1"/>
    </xf>
    <xf numFmtId="3" fontId="107" fillId="0" borderId="139" xfId="27" applyNumberFormat="1" applyFont="1" applyBorder="1" applyAlignment="1" applyProtection="1">
      <alignment horizontal="right" vertical="top" wrapText="1"/>
    </xf>
    <xf numFmtId="3" fontId="117" fillId="0" borderId="140" xfId="38" applyNumberFormat="1" applyFont="1" applyFill="1" applyBorder="1" applyAlignment="1" applyProtection="1">
      <alignment horizontal="right" vertical="top" wrapText="1"/>
    </xf>
    <xf numFmtId="1" fontId="85" fillId="0" borderId="138" xfId="38" applyNumberFormat="1" applyFont="1" applyBorder="1" applyAlignment="1" applyProtection="1">
      <alignment horizontal="right" vertical="top" wrapText="1"/>
    </xf>
    <xf numFmtId="0" fontId="101" fillId="0" borderId="138" xfId="38" applyFont="1" applyBorder="1" applyAlignment="1" applyProtection="1">
      <alignment vertical="top" wrapText="1"/>
    </xf>
    <xf numFmtId="3" fontId="101" fillId="0" borderId="138" xfId="38" applyNumberFormat="1" applyFont="1" applyBorder="1" applyAlignment="1" applyProtection="1">
      <alignment horizontal="right" vertical="top" wrapText="1"/>
    </xf>
    <xf numFmtId="3" fontId="101" fillId="0" borderId="139" xfId="38" applyNumberFormat="1" applyFont="1" applyBorder="1" applyAlignment="1" applyProtection="1">
      <alignment horizontal="right" vertical="top" wrapText="1"/>
    </xf>
    <xf numFmtId="1" fontId="117" fillId="0" borderId="140" xfId="35" applyNumberFormat="1" applyFont="1" applyBorder="1" applyAlignment="1" applyProtection="1">
      <alignment horizontal="right" vertical="center" wrapText="1"/>
    </xf>
    <xf numFmtId="1" fontId="78" fillId="0" borderId="0" xfId="38" applyNumberFormat="1" applyFont="1" applyBorder="1" applyAlignment="1" applyProtection="1">
      <alignment horizontal="right" vertical="top" wrapText="1"/>
    </xf>
    <xf numFmtId="43" fontId="94" fillId="0" borderId="142" xfId="27" applyFont="1" applyBorder="1" applyAlignment="1" applyProtection="1">
      <alignment horizontal="left" vertical="top" wrapText="1"/>
    </xf>
    <xf numFmtId="43" fontId="94" fillId="0" borderId="140" xfId="27" applyFont="1" applyBorder="1" applyAlignment="1" applyProtection="1">
      <alignment horizontal="left" vertical="top" wrapText="1"/>
    </xf>
    <xf numFmtId="43" fontId="94" fillId="0" borderId="140" xfId="27" applyFont="1" applyBorder="1" applyAlignment="1" applyProtection="1">
      <alignment horizontal="center" vertical="top" wrapText="1"/>
    </xf>
    <xf numFmtId="43" fontId="94" fillId="0" borderId="143" xfId="27" applyFont="1" applyBorder="1" applyAlignment="1" applyProtection="1">
      <alignment horizontal="left" vertical="top" wrapText="1"/>
    </xf>
    <xf numFmtId="43" fontId="78" fillId="0" borderId="12" xfId="27" applyFont="1" applyBorder="1" applyAlignment="1" applyProtection="1">
      <alignment horizontal="center" vertical="center" wrapText="1"/>
    </xf>
    <xf numFmtId="43" fontId="89" fillId="0" borderId="27" xfId="27" applyFont="1" applyBorder="1" applyAlignment="1" applyProtection="1">
      <alignment horizontal="left" vertical="center" wrapText="1"/>
    </xf>
    <xf numFmtId="0" fontId="89" fillId="0" borderId="27" xfId="0" applyFont="1" applyBorder="1" applyAlignment="1" applyProtection="1">
      <alignment horizontal="center" vertical="center"/>
    </xf>
    <xf numFmtId="43" fontId="78" fillId="0" borderId="144" xfId="27" applyFont="1" applyBorder="1" applyAlignment="1" applyProtection="1">
      <alignment horizontal="center" vertical="center" wrapText="1"/>
    </xf>
    <xf numFmtId="43" fontId="94" fillId="0" borderId="77" xfId="27" applyFont="1" applyBorder="1" applyAlignment="1" applyProtection="1">
      <alignment horizontal="left" vertical="center" wrapText="1"/>
    </xf>
    <xf numFmtId="0" fontId="94" fillId="0" borderId="77" xfId="0" applyFont="1" applyBorder="1" applyAlignment="1" applyProtection="1">
      <alignment horizontal="center" vertical="center"/>
    </xf>
    <xf numFmtId="0" fontId="94" fillId="0" borderId="145" xfId="0" applyFont="1" applyBorder="1" applyAlignment="1" applyProtection="1">
      <alignment horizontal="center" vertical="center"/>
    </xf>
    <xf numFmtId="3" fontId="78" fillId="0" borderId="146" xfId="35" applyNumberFormat="1" applyFont="1" applyBorder="1" applyAlignment="1" applyProtection="1">
      <alignment horizontal="center" vertical="center" wrapText="1"/>
    </xf>
    <xf numFmtId="0" fontId="78" fillId="39" borderId="20" xfId="35" applyFont="1" applyFill="1" applyBorder="1" applyAlignment="1" applyProtection="1">
      <alignment horizontal="center" vertical="top" wrapText="1"/>
    </xf>
    <xf numFmtId="0" fontId="78" fillId="39" borderId="87" xfId="35" applyFont="1" applyFill="1" applyBorder="1" applyAlignment="1" applyProtection="1">
      <alignment horizontal="center" vertical="top" wrapText="1"/>
    </xf>
    <xf numFmtId="3" fontId="77" fillId="40" borderId="34" xfId="37" applyNumberFormat="1" applyFont="1" applyFill="1" applyBorder="1" applyAlignment="1" applyProtection="1">
      <alignment vertical="top" wrapText="1"/>
      <protection locked="0"/>
    </xf>
    <xf numFmtId="0" fontId="77" fillId="40" borderId="27" xfId="38" applyFont="1" applyFill="1" applyBorder="1" applyAlignment="1" applyProtection="1">
      <alignment vertical="top" wrapText="1"/>
      <protection locked="0"/>
    </xf>
    <xf numFmtId="3" fontId="78" fillId="40" borderId="34" xfId="38" applyNumberFormat="1" applyFont="1" applyFill="1" applyBorder="1" applyAlignment="1" applyProtection="1">
      <alignment vertical="top" wrapText="1"/>
      <protection locked="0"/>
    </xf>
    <xf numFmtId="3" fontId="78" fillId="40" borderId="27" xfId="38" applyNumberFormat="1" applyFont="1" applyFill="1" applyBorder="1" applyAlignment="1" applyProtection="1">
      <alignment vertical="top" wrapText="1"/>
      <protection locked="0"/>
    </xf>
    <xf numFmtId="0" fontId="77" fillId="40" borderId="34" xfId="39" applyFont="1" applyFill="1" applyBorder="1" applyAlignment="1" applyProtection="1">
      <alignment vertical="top" wrapText="1"/>
      <protection locked="0"/>
    </xf>
    <xf numFmtId="0" fontId="78" fillId="40" borderId="34" xfId="39" applyFont="1" applyFill="1" applyBorder="1" applyAlignment="1" applyProtection="1">
      <alignment vertical="top" wrapText="1"/>
      <protection locked="0"/>
    </xf>
    <xf numFmtId="0" fontId="77" fillId="40" borderId="34" xfId="38" applyFont="1" applyFill="1" applyBorder="1" applyAlignment="1" applyProtection="1">
      <alignment vertical="top" wrapText="1"/>
      <protection locked="0"/>
    </xf>
    <xf numFmtId="0" fontId="78" fillId="40" borderId="27" xfId="38" applyFont="1" applyFill="1" applyBorder="1" applyAlignment="1" applyProtection="1">
      <alignment vertical="top" wrapText="1"/>
      <protection locked="0"/>
    </xf>
    <xf numFmtId="0" fontId="77" fillId="0" borderId="27" xfId="38" applyFont="1" applyFill="1" applyBorder="1" applyAlignment="1" applyProtection="1">
      <alignment vertical="top" wrapText="1"/>
      <protection locked="0"/>
    </xf>
    <xf numFmtId="0" fontId="92" fillId="0" borderId="138" xfId="0" applyFont="1" applyBorder="1" applyAlignment="1" applyProtection="1">
      <alignment horizontal="left" vertical="center" wrapText="1"/>
    </xf>
    <xf numFmtId="0" fontId="78" fillId="0" borderId="138" xfId="38" applyFont="1" applyBorder="1" applyAlignment="1" applyProtection="1">
      <alignment horizontal="center" vertical="top" wrapText="1"/>
    </xf>
    <xf numFmtId="0" fontId="77" fillId="0" borderId="138" xfId="38" applyFont="1" applyBorder="1" applyAlignment="1" applyProtection="1">
      <alignment vertical="top" wrapText="1"/>
    </xf>
    <xf numFmtId="3" fontId="77" fillId="0" borderId="138" xfId="38" applyNumberFormat="1" applyFont="1" applyBorder="1" applyAlignment="1" applyProtection="1">
      <alignment horizontal="right" vertical="top" wrapText="1"/>
    </xf>
    <xf numFmtId="0" fontId="78" fillId="0" borderId="267" xfId="38" applyFont="1" applyFill="1" applyBorder="1" applyAlignment="1" applyProtection="1">
      <alignment horizontal="center" vertical="top" wrapText="1"/>
      <protection locked="0"/>
    </xf>
    <xf numFmtId="0" fontId="78" fillId="0" borderId="36" xfId="38" applyFont="1" applyFill="1" applyBorder="1" applyAlignment="1" applyProtection="1">
      <alignment horizontal="center" vertical="top" wrapText="1"/>
      <protection locked="0"/>
    </xf>
    <xf numFmtId="0" fontId="78" fillId="0" borderId="12" xfId="38" applyFont="1" applyFill="1" applyBorder="1" applyAlignment="1" applyProtection="1">
      <alignment horizontal="center" vertical="top" wrapText="1"/>
      <protection locked="0"/>
    </xf>
    <xf numFmtId="0" fontId="78" fillId="40" borderId="11" xfId="38" applyFont="1" applyFill="1" applyBorder="1" applyAlignment="1" applyProtection="1">
      <alignment horizontal="center" vertical="top" wrapText="1"/>
      <protection locked="0"/>
    </xf>
    <xf numFmtId="0" fontId="78" fillId="40" borderId="27" xfId="38" applyFont="1" applyFill="1" applyBorder="1" applyAlignment="1" applyProtection="1">
      <alignment horizontal="center" vertical="top" wrapText="1"/>
      <protection locked="0"/>
    </xf>
    <xf numFmtId="4" fontId="92" fillId="0" borderId="138" xfId="35" applyNumberFormat="1" applyFont="1" applyBorder="1" applyAlignment="1" applyProtection="1">
      <alignment horizontal="center" vertical="center" wrapText="1"/>
    </xf>
    <xf numFmtId="0" fontId="102" fillId="0" borderId="138" xfId="35" applyFont="1" applyBorder="1" applyAlignment="1" applyProtection="1">
      <alignment vertical="top" wrapText="1"/>
    </xf>
    <xf numFmtId="166" fontId="102" fillId="0" borderId="138" xfId="38" applyNumberFormat="1" applyFont="1" applyBorder="1" applyAlignment="1" applyProtection="1">
      <alignment horizontal="right" vertical="top" wrapText="1"/>
    </xf>
    <xf numFmtId="43" fontId="77" fillId="0" borderId="88" xfId="26" applyFont="1" applyBorder="1" applyAlignment="1" applyProtection="1">
      <alignment vertical="center" wrapText="1"/>
    </xf>
    <xf numFmtId="43" fontId="77" fillId="0" borderId="0" xfId="26" applyFont="1" applyBorder="1" applyAlignment="1" applyProtection="1">
      <alignment vertical="center" wrapText="1"/>
    </xf>
    <xf numFmtId="43" fontId="77" fillId="0" borderId="77" xfId="26" applyFont="1" applyBorder="1" applyAlignment="1" applyProtection="1">
      <alignment vertical="center" wrapText="1"/>
    </xf>
    <xf numFmtId="43" fontId="77" fillId="0" borderId="78" xfId="26" applyFont="1" applyBorder="1" applyAlignment="1" applyProtection="1">
      <alignment vertical="center" wrapText="1"/>
    </xf>
    <xf numFmtId="0" fontId="77" fillId="0" borderId="0" xfId="38" applyFont="1" applyAlignment="1" applyProtection="1">
      <alignment vertical="top" wrapText="1"/>
    </xf>
    <xf numFmtId="0" fontId="78" fillId="0" borderId="0" xfId="38" applyFont="1" applyAlignment="1" applyProtection="1">
      <alignment vertical="top" wrapText="1"/>
    </xf>
    <xf numFmtId="0" fontId="78" fillId="0" borderId="0" xfId="38" applyFont="1" applyAlignment="1" applyProtection="1">
      <alignment horizontal="center" vertical="top" wrapText="1"/>
    </xf>
    <xf numFmtId="43" fontId="77" fillId="0" borderId="0" xfId="27" applyFont="1" applyAlignment="1" applyProtection="1">
      <alignment vertical="top" wrapText="1"/>
    </xf>
    <xf numFmtId="0" fontId="106" fillId="0" borderId="138" xfId="0" applyFont="1" applyFill="1" applyBorder="1" applyAlignment="1" applyProtection="1">
      <alignment horizontal="right" vertical="top" wrapText="1"/>
    </xf>
    <xf numFmtId="0" fontId="107" fillId="0" borderId="138" xfId="0" applyFont="1" applyFill="1" applyBorder="1" applyAlignment="1" applyProtection="1">
      <alignment vertical="top" wrapText="1"/>
    </xf>
    <xf numFmtId="0" fontId="106" fillId="0" borderId="140" xfId="38" applyFont="1" applyFill="1" applyBorder="1" applyAlignment="1" applyProtection="1">
      <alignment horizontal="right" vertical="top" wrapText="1"/>
    </xf>
    <xf numFmtId="0" fontId="107" fillId="0" borderId="140" xfId="38" applyFont="1" applyFill="1" applyBorder="1" applyAlignment="1" applyProtection="1">
      <alignment vertical="top" wrapText="1"/>
    </xf>
    <xf numFmtId="3" fontId="107" fillId="0" borderId="140" xfId="27" applyNumberFormat="1" applyFont="1" applyBorder="1" applyAlignment="1" applyProtection="1">
      <alignment horizontal="right" vertical="top" wrapText="1"/>
    </xf>
    <xf numFmtId="3" fontId="107" fillId="0" borderId="141" xfId="27" applyNumberFormat="1" applyFont="1" applyBorder="1" applyAlignment="1" applyProtection="1">
      <alignment horizontal="right" vertical="top" wrapText="1"/>
    </xf>
    <xf numFmtId="0" fontId="77" fillId="0" borderId="262" xfId="35" applyFont="1" applyBorder="1" applyAlignment="1" applyProtection="1">
      <alignment vertical="top" wrapText="1"/>
      <protection locked="0"/>
    </xf>
    <xf numFmtId="0" fontId="106" fillId="0" borderId="138" xfId="0" applyFont="1" applyBorder="1" applyAlignment="1" applyProtection="1">
      <alignment horizontal="center" vertical="center" wrapText="1"/>
    </xf>
    <xf numFmtId="0" fontId="106" fillId="0" borderId="140" xfId="0" applyFont="1" applyBorder="1" applyAlignment="1" applyProtection="1">
      <alignment horizontal="center" vertical="center" wrapText="1"/>
    </xf>
    <xf numFmtId="169" fontId="106" fillId="0" borderId="140" xfId="38" applyNumberFormat="1" applyFont="1" applyBorder="1" applyAlignment="1" applyProtection="1">
      <alignment horizontal="right" vertical="top" wrapText="1"/>
    </xf>
    <xf numFmtId="0" fontId="107" fillId="0" borderId="140" xfId="38" applyFont="1" applyBorder="1" applyAlignment="1" applyProtection="1">
      <alignment vertical="top" wrapText="1"/>
    </xf>
    <xf numFmtId="3" fontId="107" fillId="0" borderId="140" xfId="38" applyNumberFormat="1" applyFont="1" applyBorder="1" applyAlignment="1" applyProtection="1">
      <alignment horizontal="right" vertical="top" wrapText="1"/>
    </xf>
    <xf numFmtId="3" fontId="107" fillId="0" borderId="141" xfId="38" applyNumberFormat="1" applyFont="1" applyBorder="1" applyAlignment="1" applyProtection="1">
      <alignment horizontal="right" vertical="top" wrapText="1"/>
    </xf>
    <xf numFmtId="0" fontId="78" fillId="0" borderId="0" xfId="35" applyFont="1" applyBorder="1" applyAlignment="1" applyProtection="1">
      <alignment horizontal="right" vertical="top" wrapText="1"/>
    </xf>
    <xf numFmtId="3" fontId="77" fillId="0" borderId="0" xfId="35" applyNumberFormat="1" applyFont="1" applyBorder="1" applyAlignment="1" applyProtection="1">
      <alignment vertical="top" wrapText="1"/>
    </xf>
    <xf numFmtId="0" fontId="78" fillId="0" borderId="12" xfId="38" applyFont="1" applyBorder="1" applyAlignment="1" applyProtection="1">
      <alignment horizontal="center" vertical="center" wrapText="1"/>
    </xf>
    <xf numFmtId="43" fontId="78" fillId="0" borderId="27" xfId="27" applyFont="1" applyBorder="1" applyAlignment="1" applyProtection="1">
      <alignment horizontal="center" vertical="center" wrapText="1"/>
    </xf>
    <xf numFmtId="43" fontId="78" fillId="0" borderId="136" xfId="27" applyFont="1" applyBorder="1" applyAlignment="1" applyProtection="1">
      <alignment horizontal="center" vertical="center" wrapText="1"/>
    </xf>
    <xf numFmtId="3" fontId="77" fillId="0" borderId="11" xfId="35" applyNumberFormat="1" applyFont="1" applyBorder="1" applyAlignment="1" applyProtection="1">
      <alignment vertical="top" wrapText="1"/>
      <protection locked="0"/>
    </xf>
    <xf numFmtId="3" fontId="77" fillId="0" borderId="29" xfId="35" applyNumberFormat="1" applyFont="1" applyFill="1" applyBorder="1" applyAlignment="1" applyProtection="1">
      <alignment vertical="top" wrapText="1"/>
      <protection locked="0"/>
    </xf>
    <xf numFmtId="3" fontId="77" fillId="0" borderId="259" xfId="35" applyNumberFormat="1" applyFont="1" applyFill="1" applyBorder="1" applyAlignment="1" applyProtection="1">
      <alignment vertical="top" wrapText="1"/>
      <protection locked="0"/>
    </xf>
    <xf numFmtId="3" fontId="77" fillId="40" borderId="11" xfId="35" applyNumberFormat="1" applyFont="1" applyFill="1" applyBorder="1" applyAlignment="1" applyProtection="1">
      <alignment vertical="top" wrapText="1"/>
      <protection locked="0"/>
    </xf>
    <xf numFmtId="3" fontId="77" fillId="40" borderId="29" xfId="35" applyNumberFormat="1" applyFont="1" applyFill="1" applyBorder="1" applyAlignment="1" applyProtection="1">
      <alignment vertical="top" wrapText="1"/>
      <protection locked="0"/>
    </xf>
    <xf numFmtId="169" fontId="106" fillId="0" borderId="138" xfId="38" applyNumberFormat="1" applyFont="1" applyBorder="1" applyAlignment="1" applyProtection="1">
      <alignment vertical="top" wrapText="1"/>
    </xf>
    <xf numFmtId="0" fontId="77" fillId="0" borderId="11" xfId="0" applyFont="1" applyBorder="1" applyAlignment="1" applyProtection="1">
      <alignment horizontal="left" vertical="top" wrapText="1"/>
      <protection locked="0"/>
    </xf>
    <xf numFmtId="169" fontId="106" fillId="0" borderId="140" xfId="38" applyNumberFormat="1" applyFont="1" applyBorder="1" applyAlignment="1" applyProtection="1">
      <alignment vertical="top" wrapText="1"/>
    </xf>
    <xf numFmtId="169" fontId="78" fillId="0" borderId="0" xfId="35" applyNumberFormat="1" applyFont="1" applyBorder="1" applyAlignment="1" applyProtection="1">
      <alignment vertical="top" wrapText="1"/>
    </xf>
    <xf numFmtId="0" fontId="106" fillId="0" borderId="138" xfId="38" applyFont="1" applyBorder="1" applyAlignment="1" applyProtection="1">
      <alignment vertical="top" wrapText="1"/>
    </xf>
    <xf numFmtId="0" fontId="106" fillId="0" borderId="140" xfId="38" applyFont="1" applyBorder="1" applyAlignment="1" applyProtection="1">
      <alignment vertical="top" wrapText="1"/>
    </xf>
    <xf numFmtId="0" fontId="106" fillId="0" borderId="138" xfId="0" applyFont="1" applyFill="1" applyBorder="1" applyAlignment="1" applyProtection="1">
      <alignment vertical="top" wrapText="1"/>
    </xf>
    <xf numFmtId="166" fontId="107" fillId="0" borderId="138" xfId="28" applyNumberFormat="1" applyFont="1" applyBorder="1" applyAlignment="1" applyProtection="1">
      <alignment vertical="top" wrapText="1"/>
    </xf>
    <xf numFmtId="166" fontId="107" fillId="0" borderId="139" xfId="28" applyNumberFormat="1" applyFont="1" applyBorder="1" applyAlignment="1" applyProtection="1">
      <alignment vertical="top" wrapText="1"/>
    </xf>
    <xf numFmtId="4" fontId="106" fillId="0" borderId="140" xfId="35" applyNumberFormat="1" applyFont="1" applyBorder="1" applyAlignment="1" applyProtection="1">
      <alignment vertical="center" wrapText="1"/>
    </xf>
    <xf numFmtId="0" fontId="89" fillId="0" borderId="0" xfId="0" applyFont="1" applyBorder="1" applyAlignment="1" applyProtection="1">
      <alignment horizontal="center" vertical="center" wrapText="1"/>
    </xf>
    <xf numFmtId="167" fontId="78" fillId="0" borderId="0" xfId="27" applyNumberFormat="1" applyFont="1" applyFill="1" applyBorder="1" applyAlignment="1" applyProtection="1">
      <alignment horizontal="center" vertical="center" wrapText="1"/>
    </xf>
    <xf numFmtId="3" fontId="78" fillId="0" borderId="0" xfId="38" applyNumberFormat="1" applyFont="1" applyBorder="1" applyAlignment="1" applyProtection="1">
      <alignment horizontal="center" vertical="center" wrapText="1"/>
    </xf>
    <xf numFmtId="167" fontId="77" fillId="0" borderId="0" xfId="27" applyNumberFormat="1" applyFont="1" applyFill="1" applyBorder="1" applyAlignment="1" applyProtection="1">
      <alignment horizontal="center" vertical="center" wrapText="1"/>
    </xf>
    <xf numFmtId="167" fontId="77" fillId="0" borderId="0" xfId="35" applyNumberFormat="1" applyFont="1" applyFill="1" applyBorder="1" applyAlignment="1" applyProtection="1">
      <alignment vertical="top" wrapText="1"/>
    </xf>
    <xf numFmtId="0" fontId="77" fillId="0" borderId="0" xfId="38" applyNumberFormat="1" applyFont="1" applyBorder="1" applyAlignment="1" applyProtection="1">
      <alignment horizontal="center" vertical="top" wrapText="1"/>
    </xf>
    <xf numFmtId="168" fontId="106" fillId="0" borderId="0" xfId="27" applyNumberFormat="1" applyFont="1" applyBorder="1" applyAlignment="1" applyProtection="1">
      <alignment horizontal="right" vertical="center" wrapText="1"/>
    </xf>
    <xf numFmtId="4" fontId="78" fillId="0" borderId="0" xfId="27" applyNumberFormat="1" applyFont="1" applyFill="1" applyBorder="1" applyAlignment="1" applyProtection="1">
      <alignment horizontal="center" vertical="top" wrapText="1"/>
      <protection locked="0"/>
    </xf>
    <xf numFmtId="4" fontId="77" fillId="0" borderId="0" xfId="27" applyNumberFormat="1" applyFont="1" applyFill="1" applyBorder="1" applyAlignment="1" applyProtection="1">
      <alignment vertical="top" wrapText="1"/>
    </xf>
    <xf numFmtId="4" fontId="106" fillId="0" borderId="0" xfId="27" applyNumberFormat="1" applyFont="1" applyFill="1" applyBorder="1" applyAlignment="1" applyProtection="1">
      <alignment horizontal="right" vertical="center" wrapText="1"/>
    </xf>
    <xf numFmtId="4" fontId="80" fillId="0" borderId="0" xfId="27" applyNumberFormat="1" applyFont="1" applyFill="1" applyBorder="1" applyAlignment="1" applyProtection="1">
      <alignment vertical="top" wrapText="1"/>
      <protection locked="0"/>
    </xf>
    <xf numFmtId="4" fontId="77" fillId="0" borderId="0" xfId="38" applyNumberFormat="1" applyFont="1" applyFill="1" applyBorder="1" applyAlignment="1" applyProtection="1">
      <alignment vertical="top" wrapText="1"/>
      <protection locked="0"/>
    </xf>
    <xf numFmtId="167" fontId="77" fillId="0" borderId="0" xfId="38" applyNumberFormat="1" applyFont="1" applyBorder="1" applyAlignment="1" applyProtection="1">
      <alignment vertical="top" wrapText="1"/>
    </xf>
    <xf numFmtId="168" fontId="77" fillId="0" borderId="0" xfId="38" applyNumberFormat="1" applyFont="1" applyBorder="1" applyAlignment="1" applyProtection="1">
      <alignment horizontal="right" vertical="top" wrapText="1"/>
    </xf>
    <xf numFmtId="168" fontId="77" fillId="0" borderId="0" xfId="38" applyNumberFormat="1" applyFont="1" applyBorder="1" applyAlignment="1" applyProtection="1">
      <alignment horizontal="right" vertical="top" wrapText="1"/>
      <protection locked="0"/>
    </xf>
    <xf numFmtId="4" fontId="77" fillId="0" borderId="0" xfId="27" applyNumberFormat="1" applyFont="1" applyFill="1" applyBorder="1" applyAlignment="1" applyProtection="1">
      <alignment horizontal="right" vertical="top" wrapText="1"/>
    </xf>
    <xf numFmtId="168" fontId="77" fillId="0" borderId="0" xfId="35" applyNumberFormat="1" applyFont="1" applyBorder="1" applyAlignment="1" applyProtection="1">
      <alignment horizontal="right" vertical="top" wrapText="1"/>
    </xf>
    <xf numFmtId="168" fontId="101" fillId="0" borderId="0" xfId="35" applyNumberFormat="1" applyFont="1" applyBorder="1" applyAlignment="1" applyProtection="1">
      <alignment horizontal="right" vertical="top" wrapText="1"/>
    </xf>
    <xf numFmtId="168" fontId="106" fillId="0" borderId="0" xfId="35" applyNumberFormat="1" applyFont="1" applyBorder="1" applyAlignment="1" applyProtection="1">
      <alignment horizontal="right" vertical="center" wrapText="1"/>
    </xf>
    <xf numFmtId="168" fontId="77" fillId="0" borderId="0" xfId="35" applyNumberFormat="1" applyFont="1" applyBorder="1" applyAlignment="1" applyProtection="1">
      <alignment horizontal="right" vertical="top" wrapText="1"/>
      <protection locked="0"/>
    </xf>
    <xf numFmtId="3" fontId="112" fillId="0" borderId="77" xfId="38" applyNumberFormat="1" applyFont="1" applyBorder="1" applyAlignment="1" applyProtection="1">
      <alignment vertical="center" wrapText="1"/>
    </xf>
    <xf numFmtId="4" fontId="77" fillId="0" borderId="0" xfId="38" applyNumberFormat="1" applyFont="1" applyBorder="1" applyAlignment="1" applyProtection="1">
      <alignment horizontal="right" vertical="center" wrapText="1"/>
    </xf>
    <xf numFmtId="4" fontId="78" fillId="0" borderId="0" xfId="27" applyNumberFormat="1" applyFont="1" applyFill="1" applyBorder="1" applyAlignment="1" applyProtection="1">
      <alignment horizontal="center" vertical="top" wrapText="1"/>
    </xf>
    <xf numFmtId="4" fontId="77" fillId="0" borderId="0" xfId="35" applyNumberFormat="1" applyFont="1" applyFill="1" applyBorder="1" applyAlignment="1" applyProtection="1">
      <alignment horizontal="left" vertical="top" wrapText="1"/>
    </xf>
    <xf numFmtId="169" fontId="118" fillId="0" borderId="77" xfId="38" applyNumberFormat="1" applyFont="1" applyBorder="1" applyAlignment="1" applyProtection="1">
      <alignment vertical="center" wrapText="1"/>
    </xf>
    <xf numFmtId="0" fontId="78" fillId="0" borderId="0" xfId="0" applyFont="1" applyAlignment="1" applyProtection="1">
      <alignment horizontal="center" vertical="center"/>
    </xf>
    <xf numFmtId="0" fontId="96" fillId="22" borderId="0" xfId="0" applyFont="1" applyFill="1" applyBorder="1" applyAlignment="1" applyProtection="1">
      <alignment vertical="center" wrapText="1"/>
    </xf>
    <xf numFmtId="10" fontId="119" fillId="0" borderId="0" xfId="0" applyNumberFormat="1" applyFont="1" applyFill="1" applyAlignment="1" applyProtection="1">
      <alignment vertical="center"/>
    </xf>
    <xf numFmtId="10" fontId="109" fillId="42" borderId="0" xfId="0" applyNumberFormat="1" applyFont="1" applyFill="1" applyBorder="1" applyAlignment="1" applyProtection="1">
      <alignment horizontal="center" vertical="center"/>
    </xf>
    <xf numFmtId="10" fontId="109" fillId="42" borderId="147" xfId="0" applyNumberFormat="1" applyFont="1" applyFill="1" applyBorder="1" applyAlignment="1" applyProtection="1">
      <alignment horizontal="center" vertical="center"/>
    </xf>
    <xf numFmtId="3" fontId="40" fillId="21" borderId="148" xfId="35" applyNumberFormat="1" applyFont="1" applyFill="1" applyBorder="1" applyAlignment="1" applyProtection="1">
      <alignment horizontal="right" vertical="center" wrapText="1"/>
      <protection locked="0"/>
    </xf>
    <xf numFmtId="3" fontId="40" fillId="0" borderId="13" xfId="35" applyNumberFormat="1" applyFont="1" applyFill="1" applyBorder="1" applyAlignment="1" applyProtection="1">
      <alignment horizontal="center" vertical="center" wrapText="1"/>
    </xf>
    <xf numFmtId="3" fontId="40" fillId="21" borderId="149" xfId="35" applyNumberFormat="1" applyFont="1" applyFill="1" applyBorder="1" applyAlignment="1" applyProtection="1">
      <alignment horizontal="right" vertical="center" wrapText="1"/>
      <protection locked="0"/>
    </xf>
    <xf numFmtId="3" fontId="78" fillId="0" borderId="99" xfId="35" applyNumberFormat="1" applyFont="1" applyFill="1" applyBorder="1" applyAlignment="1" applyProtection="1">
      <alignment horizontal="center" vertical="top" wrapText="1"/>
      <protection locked="0"/>
    </xf>
    <xf numFmtId="1" fontId="4" fillId="0" borderId="35" xfId="35" applyNumberFormat="1" applyFont="1" applyFill="1" applyBorder="1" applyAlignment="1" applyProtection="1">
      <alignment horizontal="center"/>
    </xf>
    <xf numFmtId="1" fontId="4" fillId="0" borderId="11" xfId="35" applyNumberFormat="1" applyFont="1" applyFill="1" applyBorder="1" applyAlignment="1" applyProtection="1">
      <alignment horizontal="center"/>
    </xf>
    <xf numFmtId="1" fontId="4" fillId="0" borderId="33" xfId="35" applyNumberFormat="1" applyFont="1" applyFill="1" applyBorder="1" applyAlignment="1" applyProtection="1">
      <alignment horizontal="center"/>
    </xf>
    <xf numFmtId="1" fontId="4" fillId="0" borderId="36" xfId="35" applyNumberFormat="1" applyFont="1" applyFill="1" applyBorder="1" applyAlignment="1" applyProtection="1">
      <alignment horizontal="center"/>
    </xf>
    <xf numFmtId="1" fontId="4" fillId="0" borderId="36" xfId="35" applyNumberFormat="1" applyFont="1" applyFill="1" applyBorder="1" applyAlignment="1" applyProtection="1">
      <alignment horizontal="center" vertical="center"/>
    </xf>
    <xf numFmtId="0" fontId="4" fillId="0" borderId="129" xfId="35" applyFont="1" applyFill="1" applyBorder="1" applyAlignment="1" applyProtection="1">
      <alignment horizontal="center" vertical="center"/>
    </xf>
    <xf numFmtId="166" fontId="120" fillId="0" borderId="19" xfId="27" applyNumberFormat="1" applyFont="1" applyFill="1" applyBorder="1" applyAlignment="1" applyProtection="1">
      <alignment vertical="center" wrapText="1"/>
    </xf>
    <xf numFmtId="169" fontId="119" fillId="0" borderId="0" xfId="38" applyNumberFormat="1" applyFont="1" applyBorder="1" applyAlignment="1" applyProtection="1">
      <alignment vertical="center" wrapText="1"/>
    </xf>
    <xf numFmtId="0" fontId="121" fillId="0" borderId="0" xfId="38" applyFont="1" applyBorder="1" applyAlignment="1" applyProtection="1">
      <alignment vertical="center" wrapText="1"/>
    </xf>
    <xf numFmtId="0" fontId="4" fillId="0" borderId="35" xfId="35" applyFont="1" applyFill="1" applyBorder="1" applyAlignment="1" applyProtection="1">
      <alignment horizontal="center"/>
    </xf>
    <xf numFmtId="0" fontId="4" fillId="0" borderId="150" xfId="35" applyFont="1" applyBorder="1" applyAlignment="1" applyProtection="1">
      <alignment horizontal="center" vertical="center"/>
    </xf>
    <xf numFmtId="3" fontId="4" fillId="0" borderId="151" xfId="35" applyNumberFormat="1" applyFont="1" applyBorder="1" applyAlignment="1" applyProtection="1">
      <alignment vertical="center"/>
    </xf>
    <xf numFmtId="0" fontId="4" fillId="0" borderId="152" xfId="35" applyFont="1" applyBorder="1" applyAlignment="1" applyProtection="1">
      <alignment vertical="center"/>
    </xf>
    <xf numFmtId="0" fontId="3" fillId="0" borderId="152" xfId="35" applyFont="1" applyBorder="1" applyAlignment="1" applyProtection="1">
      <alignment vertical="center"/>
    </xf>
    <xf numFmtId="0" fontId="3" fillId="0" borderId="116" xfId="35" applyFont="1" applyBorder="1" applyAlignment="1" applyProtection="1">
      <alignment horizontal="center" vertical="center"/>
    </xf>
    <xf numFmtId="169" fontId="39" fillId="26" borderId="153" xfId="35" applyNumberFormat="1" applyFont="1" applyFill="1" applyBorder="1" applyAlignment="1" applyProtection="1">
      <alignment vertical="center"/>
    </xf>
    <xf numFmtId="0" fontId="4" fillId="0" borderId="147" xfId="35" applyFont="1" applyBorder="1" applyAlignment="1" applyProtection="1">
      <alignment horizontal="center" vertical="center"/>
    </xf>
    <xf numFmtId="167" fontId="4" fillId="0" borderId="154" xfId="35" applyNumberFormat="1" applyFont="1" applyBorder="1" applyAlignment="1" applyProtection="1">
      <alignment vertical="center"/>
    </xf>
    <xf numFmtId="167" fontId="4" fillId="0" borderId="155" xfId="35" applyNumberFormat="1" applyFont="1" applyBorder="1" applyAlignment="1" applyProtection="1">
      <alignment vertical="center"/>
    </xf>
    <xf numFmtId="0" fontId="4" fillId="0" borderId="115" xfId="35" applyFont="1" applyBorder="1" applyAlignment="1" applyProtection="1">
      <alignment vertical="center"/>
    </xf>
    <xf numFmtId="0" fontId="4" fillId="0" borderId="116" xfId="35" applyFont="1" applyBorder="1" applyAlignment="1" applyProtection="1">
      <alignment vertical="center"/>
    </xf>
    <xf numFmtId="1" fontId="4" fillId="0" borderId="116" xfId="35" applyNumberFormat="1" applyFont="1" applyBorder="1" applyAlignment="1" applyProtection="1">
      <alignment vertical="center"/>
    </xf>
    <xf numFmtId="1" fontId="4" fillId="0" borderId="151" xfId="35" applyNumberFormat="1" applyFont="1" applyBorder="1" applyAlignment="1" applyProtection="1">
      <alignment vertical="center"/>
    </xf>
    <xf numFmtId="167" fontId="4" fillId="0" borderId="156" xfId="35" applyNumberFormat="1" applyFont="1" applyBorder="1" applyAlignment="1" applyProtection="1">
      <alignment vertical="center"/>
    </xf>
    <xf numFmtId="167" fontId="4" fillId="0" borderId="157" xfId="35" applyNumberFormat="1" applyFont="1" applyBorder="1" applyAlignment="1" applyProtection="1">
      <alignment vertical="center"/>
    </xf>
    <xf numFmtId="167" fontId="4" fillId="0" borderId="158" xfId="35" applyNumberFormat="1" applyFont="1" applyBorder="1" applyAlignment="1" applyProtection="1">
      <alignment vertical="center"/>
    </xf>
    <xf numFmtId="167" fontId="4" fillId="0" borderId="159" xfId="35" applyNumberFormat="1" applyFont="1" applyBorder="1" applyAlignment="1" applyProtection="1">
      <alignment vertical="center"/>
    </xf>
    <xf numFmtId="167" fontId="4" fillId="0" borderId="160" xfId="35" applyNumberFormat="1" applyFont="1" applyBorder="1" applyAlignment="1" applyProtection="1">
      <alignment vertical="center"/>
    </xf>
    <xf numFmtId="167" fontId="4" fillId="0" borderId="161" xfId="35" applyNumberFormat="1" applyFont="1" applyBorder="1" applyAlignment="1" applyProtection="1">
      <alignment vertical="center"/>
    </xf>
    <xf numFmtId="167" fontId="4" fillId="0" borderId="116" xfId="35" applyNumberFormat="1" applyFont="1" applyBorder="1" applyAlignment="1" applyProtection="1">
      <alignment vertical="center"/>
    </xf>
    <xf numFmtId="167" fontId="4" fillId="0" borderId="162" xfId="35" applyNumberFormat="1" applyFont="1" applyFill="1" applyBorder="1" applyAlignment="1" applyProtection="1">
      <alignment vertical="center"/>
    </xf>
    <xf numFmtId="167" fontId="4" fillId="0" borderId="163" xfId="35" applyNumberFormat="1" applyFont="1" applyBorder="1" applyAlignment="1" applyProtection="1">
      <alignment vertical="center"/>
      <protection locked="0"/>
    </xf>
    <xf numFmtId="1" fontId="4" fillId="0" borderId="163" xfId="35" applyNumberFormat="1" applyFont="1" applyBorder="1" applyAlignment="1" applyProtection="1">
      <alignment vertical="center"/>
      <protection locked="0"/>
    </xf>
    <xf numFmtId="0" fontId="4" fillId="0" borderId="132" xfId="35" applyFont="1" applyFill="1" applyBorder="1" applyAlignment="1" applyProtection="1">
      <alignment horizontal="center" vertical="center"/>
    </xf>
    <xf numFmtId="0" fontId="4" fillId="0" borderId="164" xfId="35" applyFont="1" applyFill="1" applyBorder="1" applyAlignment="1" applyProtection="1">
      <alignment vertical="center"/>
    </xf>
    <xf numFmtId="0" fontId="4" fillId="0" borderId="165" xfId="35" applyFont="1" applyBorder="1" applyAlignment="1" applyProtection="1">
      <alignment horizontal="center" vertical="center"/>
    </xf>
    <xf numFmtId="0" fontId="4" fillId="0" borderId="166" xfId="35" applyFont="1" applyBorder="1" applyAlignment="1" applyProtection="1">
      <alignment vertical="center"/>
    </xf>
    <xf numFmtId="0" fontId="4" fillId="0" borderId="156" xfId="35" applyFont="1" applyBorder="1" applyAlignment="1" applyProtection="1">
      <alignment horizontal="center" vertical="center"/>
    </xf>
    <xf numFmtId="3" fontId="77" fillId="0" borderId="11" xfId="27" applyNumberFormat="1" applyFont="1" applyBorder="1" applyAlignment="1" applyProtection="1">
      <alignment horizontal="right" vertical="top" wrapText="1"/>
    </xf>
    <xf numFmtId="3" fontId="77" fillId="0" borderId="70" xfId="27" applyNumberFormat="1" applyFont="1" applyBorder="1" applyAlignment="1" applyProtection="1">
      <alignment horizontal="right" vertical="top" wrapText="1"/>
    </xf>
    <xf numFmtId="43" fontId="122" fillId="0" borderId="19" xfId="27" applyFont="1" applyFill="1" applyBorder="1" applyAlignment="1" applyProtection="1">
      <alignment horizontal="left" vertical="center" wrapText="1"/>
    </xf>
    <xf numFmtId="43" fontId="122" fillId="0" borderId="0" xfId="27" applyFont="1" applyFill="1" applyAlignment="1" applyProtection="1">
      <alignment horizontal="left" vertical="center" wrapText="1"/>
    </xf>
    <xf numFmtId="1" fontId="123" fillId="0" borderId="0" xfId="27" applyNumberFormat="1" applyFont="1" applyFill="1" applyAlignment="1" applyProtection="1">
      <alignment horizontal="center" vertical="center" wrapText="1"/>
    </xf>
    <xf numFmtId="0" fontId="85" fillId="0" borderId="29" xfId="0" applyFont="1" applyBorder="1" applyAlignment="1" applyProtection="1">
      <alignment horizontal="center" vertical="center" wrapText="1"/>
    </xf>
    <xf numFmtId="0" fontId="3" fillId="21" borderId="29" xfId="35" applyFont="1" applyFill="1" applyBorder="1" applyAlignment="1" applyProtection="1">
      <alignment horizontal="center" vertical="center"/>
    </xf>
    <xf numFmtId="0" fontId="4" fillId="21" borderId="29" xfId="35" applyFont="1" applyFill="1" applyBorder="1" applyAlignment="1" applyProtection="1">
      <alignment horizontal="center" vertical="center"/>
    </xf>
    <xf numFmtId="0" fontId="4" fillId="21" borderId="11" xfId="35" applyFont="1" applyFill="1" applyBorder="1" applyAlignment="1" applyProtection="1">
      <alignment horizontal="center" vertical="center"/>
    </xf>
    <xf numFmtId="0" fontId="4" fillId="0" borderId="35" xfId="35" applyFont="1" applyFill="1" applyBorder="1" applyAlignment="1" applyProtection="1">
      <alignment horizontal="center" vertical="center"/>
    </xf>
    <xf numFmtId="10" fontId="123" fillId="0" borderId="167" xfId="27" applyNumberFormat="1" applyFont="1" applyFill="1" applyBorder="1" applyAlignment="1" applyProtection="1">
      <alignment horizontal="center" vertical="center" wrapText="1"/>
    </xf>
    <xf numFmtId="167" fontId="78" fillId="0" borderId="35" xfId="27" applyNumberFormat="1" applyFont="1" applyFill="1" applyBorder="1" applyAlignment="1" applyProtection="1">
      <alignment horizontal="center" vertical="top" wrapText="1"/>
    </xf>
    <xf numFmtId="167" fontId="78" fillId="0" borderId="13" xfId="27" applyNumberFormat="1" applyFont="1" applyFill="1" applyBorder="1" applyAlignment="1" applyProtection="1">
      <alignment horizontal="center" vertical="top" wrapText="1"/>
    </xf>
    <xf numFmtId="1" fontId="78" fillId="0" borderId="13" xfId="27" applyNumberFormat="1" applyFont="1" applyFill="1" applyBorder="1" applyAlignment="1" applyProtection="1">
      <alignment horizontal="center" vertical="top" wrapText="1"/>
    </xf>
    <xf numFmtId="1" fontId="77" fillId="0" borderId="0" xfId="38" applyNumberFormat="1" applyFont="1" applyFill="1" applyAlignment="1" applyProtection="1">
      <alignment horizontal="center" vertical="top" wrapText="1"/>
    </xf>
    <xf numFmtId="0" fontId="77" fillId="0" borderId="0" xfId="38" applyFont="1" applyFill="1" applyAlignment="1" applyProtection="1">
      <alignment vertical="top" wrapText="1"/>
    </xf>
    <xf numFmtId="166" fontId="77" fillId="40" borderId="11" xfId="27" applyNumberFormat="1" applyFont="1" applyFill="1" applyBorder="1" applyAlignment="1" applyProtection="1">
      <alignment horizontal="right" vertical="top" wrapText="1"/>
      <protection locked="0"/>
    </xf>
    <xf numFmtId="0" fontId="77" fillId="0" borderId="0" xfId="35" applyFont="1" applyBorder="1" applyAlignment="1" applyProtection="1">
      <alignment horizontal="left" vertical="top" wrapText="1"/>
      <protection locked="0"/>
    </xf>
    <xf numFmtId="0" fontId="78" fillId="0" borderId="137" xfId="38" applyFont="1" applyBorder="1" applyAlignment="1" applyProtection="1">
      <alignment horizontal="center" vertical="top" wrapText="1"/>
      <protection locked="0"/>
    </xf>
    <xf numFmtId="0" fontId="78" fillId="0" borderId="33" xfId="38" applyFont="1" applyBorder="1" applyAlignment="1" applyProtection="1">
      <alignment horizontal="center" vertical="top" wrapText="1"/>
      <protection locked="0"/>
    </xf>
    <xf numFmtId="0" fontId="78" fillId="0" borderId="33" xfId="0" applyFont="1" applyBorder="1" applyAlignment="1" applyProtection="1">
      <alignment horizontal="center" vertical="top" wrapText="1"/>
      <protection locked="0"/>
    </xf>
    <xf numFmtId="0" fontId="78" fillId="0" borderId="33" xfId="35" applyFont="1" applyBorder="1" applyAlignment="1" applyProtection="1">
      <alignment horizontal="center" vertical="top" wrapText="1"/>
      <protection locked="0"/>
    </xf>
    <xf numFmtId="0" fontId="78" fillId="0" borderId="137" xfId="35" applyFont="1" applyBorder="1" applyAlignment="1" applyProtection="1">
      <alignment horizontal="center" vertical="top" wrapText="1"/>
      <protection locked="0"/>
    </xf>
    <xf numFmtId="0" fontId="78" fillId="40" borderId="11" xfId="35" applyFont="1" applyFill="1" applyBorder="1" applyAlignment="1" applyProtection="1">
      <alignment horizontal="right" vertical="top" wrapText="1"/>
      <protection locked="0"/>
    </xf>
    <xf numFmtId="3" fontId="77" fillId="40" borderId="11" xfId="27" applyNumberFormat="1" applyFont="1" applyFill="1" applyBorder="1" applyAlignment="1" applyProtection="1">
      <alignment horizontal="right" vertical="top" wrapText="1"/>
      <protection locked="0"/>
    </xf>
    <xf numFmtId="3" fontId="77" fillId="0" borderId="11" xfId="27" applyNumberFormat="1" applyFont="1" applyBorder="1" applyAlignment="1" applyProtection="1">
      <alignment horizontal="right" vertical="top" wrapText="1"/>
    </xf>
    <xf numFmtId="0" fontId="78" fillId="40" borderId="10" xfId="35" applyFont="1" applyFill="1" applyBorder="1" applyAlignment="1" applyProtection="1">
      <alignment horizontal="right" vertical="top" wrapText="1"/>
      <protection locked="0"/>
    </xf>
    <xf numFmtId="3" fontId="77" fillId="40" borderId="10" xfId="27" applyNumberFormat="1" applyFont="1" applyFill="1" applyBorder="1" applyAlignment="1" applyProtection="1">
      <alignment horizontal="right" vertical="top" wrapText="1"/>
      <protection locked="0"/>
    </xf>
    <xf numFmtId="3" fontId="77" fillId="0" borderId="70" xfId="27" applyNumberFormat="1" applyFont="1" applyBorder="1" applyAlignment="1" applyProtection="1">
      <alignment horizontal="right" vertical="top" wrapText="1"/>
    </xf>
    <xf numFmtId="0" fontId="78" fillId="0" borderId="36" xfId="38" applyFont="1" applyBorder="1" applyAlignment="1" applyProtection="1">
      <alignment horizontal="center" vertical="top" wrapText="1"/>
      <protection locked="0"/>
    </xf>
    <xf numFmtId="167" fontId="77" fillId="0" borderId="0" xfId="35" applyNumberFormat="1" applyFont="1" applyBorder="1" applyAlignment="1" applyProtection="1">
      <alignment horizontal="left" vertical="top" wrapText="1"/>
      <protection locked="0"/>
    </xf>
    <xf numFmtId="3" fontId="78" fillId="40" borderId="11" xfId="38" applyNumberFormat="1" applyFont="1" applyFill="1" applyBorder="1" applyAlignment="1" applyProtection="1">
      <alignment vertical="top" wrapText="1"/>
      <protection locked="0"/>
    </xf>
    <xf numFmtId="1" fontId="78" fillId="40" borderId="11" xfId="38" applyNumberFormat="1" applyFont="1" applyFill="1" applyBorder="1" applyAlignment="1" applyProtection="1">
      <alignment horizontal="right" vertical="top" wrapText="1"/>
      <protection locked="0"/>
    </xf>
    <xf numFmtId="3" fontId="77" fillId="40" borderId="11" xfId="38" applyNumberFormat="1" applyFont="1" applyFill="1" applyBorder="1" applyAlignment="1" applyProtection="1">
      <alignment horizontal="right" vertical="top" wrapText="1"/>
      <protection locked="0"/>
    </xf>
    <xf numFmtId="0" fontId="78" fillId="0" borderId="33" xfId="0" applyFont="1" applyFill="1" applyBorder="1" applyAlignment="1" applyProtection="1">
      <alignment horizontal="center" vertical="top" wrapText="1"/>
      <protection locked="0"/>
    </xf>
    <xf numFmtId="0" fontId="78" fillId="0" borderId="11" xfId="38" applyFont="1" applyBorder="1" applyAlignment="1" applyProtection="1">
      <alignment horizontal="center" vertical="top" wrapText="1"/>
      <protection locked="0"/>
    </xf>
    <xf numFmtId="0" fontId="33" fillId="0" borderId="11" xfId="39" applyFont="1" applyFill="1" applyBorder="1" applyAlignment="1" applyProtection="1">
      <alignment vertical="top" wrapText="1"/>
    </xf>
    <xf numFmtId="0" fontId="32" fillId="0" borderId="11" xfId="39" applyFont="1" applyFill="1" applyBorder="1" applyAlignment="1" applyProtection="1">
      <alignment vertical="top" wrapText="1"/>
    </xf>
    <xf numFmtId="0" fontId="33" fillId="0" borderId="11" xfId="35" applyFont="1" applyFill="1" applyBorder="1" applyAlignment="1" applyProtection="1">
      <alignment vertical="top" wrapText="1"/>
    </xf>
    <xf numFmtId="0" fontId="32" fillId="0" borderId="11" xfId="35" applyFont="1" applyFill="1" applyBorder="1" applyAlignment="1" applyProtection="1">
      <alignment vertical="top" wrapText="1"/>
    </xf>
    <xf numFmtId="0" fontId="33" fillId="0" borderId="34" xfId="0" applyFont="1" applyFill="1" applyBorder="1" applyAlignment="1" applyProtection="1">
      <alignment vertical="top" wrapText="1"/>
    </xf>
    <xf numFmtId="3" fontId="77" fillId="0" borderId="11" xfId="27" applyNumberFormat="1" applyFont="1" applyBorder="1" applyAlignment="1" applyProtection="1">
      <alignment horizontal="right" vertical="top" wrapText="1"/>
    </xf>
    <xf numFmtId="3" fontId="77" fillId="0" borderId="70" xfId="27" applyNumberFormat="1" applyFont="1" applyBorder="1" applyAlignment="1" applyProtection="1">
      <alignment horizontal="right" vertical="top" wrapText="1"/>
    </xf>
    <xf numFmtId="3" fontId="78" fillId="40" borderId="11" xfId="38" applyNumberFormat="1" applyFont="1" applyFill="1" applyBorder="1" applyAlignment="1" applyProtection="1">
      <alignment vertical="top" wrapText="1"/>
      <protection locked="0"/>
    </xf>
    <xf numFmtId="0" fontId="78" fillId="40" borderId="83" xfId="0" applyFont="1" applyFill="1" applyBorder="1" applyAlignment="1" applyProtection="1">
      <alignment horizontal="center" vertical="center"/>
      <protection locked="0"/>
    </xf>
    <xf numFmtId="167" fontId="124" fillId="47" borderId="105" xfId="0" applyNumberFormat="1" applyFont="1" applyFill="1" applyBorder="1" applyAlignment="1" applyProtection="1">
      <alignment vertical="center" wrapText="1"/>
    </xf>
    <xf numFmtId="0" fontId="120" fillId="0" borderId="0" xfId="0" applyNumberFormat="1" applyFont="1" applyFill="1" applyBorder="1" applyAlignment="1" applyProtection="1">
      <alignment vertical="center"/>
    </xf>
    <xf numFmtId="166" fontId="77" fillId="0" borderId="11" xfId="27" applyNumberFormat="1" applyFont="1" applyBorder="1" applyAlignment="1" applyProtection="1">
      <alignment horizontal="right" vertical="top" wrapText="1"/>
      <protection locked="0"/>
    </xf>
    <xf numFmtId="166" fontId="77" fillId="0" borderId="70" xfId="27" applyNumberFormat="1" applyFont="1" applyBorder="1" applyAlignment="1" applyProtection="1">
      <alignment horizontal="right" vertical="top" wrapText="1"/>
      <protection locked="0"/>
    </xf>
    <xf numFmtId="166" fontId="77" fillId="0" borderId="29" xfId="27" applyNumberFormat="1" applyFont="1" applyBorder="1" applyAlignment="1" applyProtection="1">
      <alignment horizontal="right" vertical="top" wrapText="1"/>
      <protection locked="0"/>
    </xf>
    <xf numFmtId="166" fontId="77" fillId="0" borderId="90" xfId="27" applyNumberFormat="1" applyFont="1" applyBorder="1" applyAlignment="1" applyProtection="1">
      <alignment horizontal="right" vertical="top" wrapText="1"/>
      <protection locked="0"/>
    </xf>
    <xf numFmtId="166" fontId="77" fillId="0" borderId="10" xfId="27" applyNumberFormat="1" applyFont="1" applyBorder="1" applyAlignment="1" applyProtection="1">
      <alignment horizontal="right" vertical="top" wrapText="1"/>
      <protection locked="0"/>
    </xf>
    <xf numFmtId="166" fontId="77" fillId="0" borderId="58" xfId="27" applyNumberFormat="1" applyFont="1" applyBorder="1" applyAlignment="1" applyProtection="1">
      <alignment horizontal="right" vertical="top" wrapText="1"/>
      <protection locked="0"/>
    </xf>
    <xf numFmtId="3" fontId="77" fillId="0" borderId="29" xfId="27" applyNumberFormat="1" applyFont="1" applyBorder="1" applyAlignment="1" applyProtection="1">
      <alignment horizontal="right" vertical="top" wrapText="1"/>
      <protection locked="0"/>
    </xf>
    <xf numFmtId="3" fontId="77" fillId="0" borderId="90" xfId="27" applyNumberFormat="1" applyFont="1" applyBorder="1" applyAlignment="1" applyProtection="1">
      <alignment horizontal="right" vertical="top" wrapText="1"/>
      <protection locked="0"/>
    </xf>
    <xf numFmtId="3" fontId="77" fillId="0" borderId="11" xfId="27" applyNumberFormat="1" applyFont="1" applyBorder="1" applyAlignment="1" applyProtection="1">
      <alignment horizontal="right" vertical="top" wrapText="1"/>
      <protection locked="0"/>
    </xf>
    <xf numFmtId="3" fontId="77" fillId="0" borderId="70" xfId="27" applyNumberFormat="1" applyFont="1" applyBorder="1" applyAlignment="1" applyProtection="1">
      <alignment horizontal="right" vertical="top" wrapText="1"/>
      <protection locked="0"/>
    </xf>
    <xf numFmtId="3" fontId="77" fillId="0" borderId="27" xfId="27" applyNumberFormat="1" applyFont="1" applyBorder="1" applyAlignment="1" applyProtection="1">
      <alignment horizontal="right" vertical="top" wrapText="1"/>
      <protection locked="0"/>
    </xf>
    <xf numFmtId="3" fontId="77" fillId="0" borderId="136" xfId="27" applyNumberFormat="1" applyFont="1" applyBorder="1" applyAlignment="1" applyProtection="1">
      <alignment horizontal="right" vertical="top" wrapText="1"/>
      <protection locked="0"/>
    </xf>
    <xf numFmtId="3" fontId="77" fillId="0" borderId="10" xfId="27" applyNumberFormat="1" applyFont="1" applyBorder="1" applyAlignment="1" applyProtection="1">
      <alignment horizontal="right" vertical="top" wrapText="1"/>
      <protection locked="0"/>
    </xf>
    <xf numFmtId="3" fontId="77" fillId="0" borderId="58" xfId="27" applyNumberFormat="1" applyFont="1" applyBorder="1" applyAlignment="1" applyProtection="1">
      <alignment horizontal="right" vertical="top" wrapText="1"/>
      <protection locked="0"/>
    </xf>
    <xf numFmtId="3" fontId="77" fillId="0" borderId="10" xfId="27" applyNumberFormat="1" applyFont="1" applyFill="1" applyBorder="1" applyAlignment="1" applyProtection="1">
      <alignment horizontal="right" vertical="top" wrapText="1"/>
      <protection locked="0"/>
    </xf>
    <xf numFmtId="3" fontId="77" fillId="0" borderId="58" xfId="27" applyNumberFormat="1" applyFont="1" applyFill="1" applyBorder="1" applyAlignment="1" applyProtection="1">
      <alignment horizontal="right" vertical="top" wrapText="1"/>
      <protection locked="0"/>
    </xf>
    <xf numFmtId="4" fontId="77" fillId="0" borderId="0" xfId="27" applyNumberFormat="1" applyFont="1" applyFill="1" applyBorder="1" applyAlignment="1" applyProtection="1">
      <alignment vertical="top" wrapText="1"/>
      <protection locked="0"/>
    </xf>
    <xf numFmtId="3" fontId="77" fillId="0" borderId="11" xfId="27" applyNumberFormat="1" applyFont="1" applyFill="1" applyBorder="1" applyAlignment="1" applyProtection="1">
      <alignment horizontal="right" vertical="top" wrapText="1"/>
      <protection locked="0"/>
    </xf>
    <xf numFmtId="3" fontId="77" fillId="0" borderId="70" xfId="27" applyNumberFormat="1" applyFont="1" applyFill="1" applyBorder="1" applyAlignment="1" applyProtection="1">
      <alignment horizontal="right" vertical="top" wrapText="1"/>
      <protection locked="0"/>
    </xf>
    <xf numFmtId="3" fontId="77" fillId="0" borderId="29" xfId="27" applyNumberFormat="1" applyFont="1" applyFill="1" applyBorder="1" applyAlignment="1" applyProtection="1">
      <alignment horizontal="right" vertical="top" wrapText="1"/>
      <protection locked="0"/>
    </xf>
    <xf numFmtId="3" fontId="77" fillId="0" borderId="90" xfId="27" applyNumberFormat="1" applyFont="1" applyFill="1" applyBorder="1" applyAlignment="1" applyProtection="1">
      <alignment horizontal="right" vertical="top" wrapText="1"/>
      <protection locked="0"/>
    </xf>
    <xf numFmtId="3" fontId="77" fillId="0" borderId="259" xfId="27" applyNumberFormat="1" applyFont="1" applyBorder="1" applyAlignment="1" applyProtection="1">
      <alignment horizontal="right" vertical="top" wrapText="1"/>
      <protection locked="0"/>
    </xf>
    <xf numFmtId="3" fontId="77" fillId="0" borderId="260" xfId="27" applyNumberFormat="1" applyFont="1" applyBorder="1" applyAlignment="1" applyProtection="1">
      <alignment horizontal="right" vertical="top" wrapText="1"/>
      <protection locked="0"/>
    </xf>
    <xf numFmtId="1" fontId="77" fillId="0" borderId="0" xfId="27" applyNumberFormat="1" applyFont="1" applyFill="1" applyBorder="1" applyAlignment="1" applyProtection="1">
      <alignment horizontal="center" vertical="top" wrapText="1"/>
      <protection locked="0"/>
    </xf>
    <xf numFmtId="0" fontId="78" fillId="0" borderId="33" xfId="38" applyFont="1" applyBorder="1" applyAlignment="1" applyProtection="1">
      <alignment horizontal="center" vertical="top" wrapText="1"/>
      <protection locked="0"/>
    </xf>
    <xf numFmtId="3" fontId="78" fillId="40" borderId="11" xfId="38" applyNumberFormat="1" applyFont="1" applyFill="1" applyBorder="1" applyAlignment="1" applyProtection="1">
      <alignment vertical="top" wrapText="1"/>
      <protection locked="0"/>
    </xf>
    <xf numFmtId="3" fontId="77" fillId="0" borderId="34" xfId="27" applyNumberFormat="1" applyFont="1" applyBorder="1" applyAlignment="1" applyProtection="1">
      <alignment horizontal="right" vertical="top" wrapText="1"/>
      <protection locked="0"/>
    </xf>
    <xf numFmtId="3" fontId="77" fillId="0" borderId="57" xfId="27" applyNumberFormat="1" applyFont="1" applyBorder="1" applyAlignment="1" applyProtection="1">
      <alignment horizontal="right" vertical="top" wrapText="1"/>
      <protection locked="0"/>
    </xf>
    <xf numFmtId="0" fontId="101" fillId="0" borderId="168" xfId="0" quotePrefix="1" applyFont="1" applyBorder="1" applyAlignment="1" applyProtection="1">
      <alignment vertical="center" wrapText="1"/>
    </xf>
    <xf numFmtId="167" fontId="107" fillId="0" borderId="169" xfId="0" applyNumberFormat="1" applyFont="1" applyBorder="1" applyAlignment="1" applyProtection="1">
      <alignment vertical="center"/>
    </xf>
    <xf numFmtId="0" fontId="101" fillId="42" borderId="170" xfId="0" quotePrefix="1" applyFont="1" applyFill="1" applyBorder="1" applyAlignment="1" applyProtection="1">
      <alignment vertical="center" wrapText="1"/>
    </xf>
    <xf numFmtId="167" fontId="107" fillId="0" borderId="171" xfId="0" applyNumberFormat="1" applyFont="1" applyBorder="1" applyAlignment="1" applyProtection="1">
      <alignment vertical="center"/>
    </xf>
    <xf numFmtId="167" fontId="107" fillId="0" borderId="172" xfId="0" applyNumberFormat="1" applyFont="1" applyBorder="1" applyAlignment="1" applyProtection="1">
      <alignment vertical="center"/>
    </xf>
    <xf numFmtId="170" fontId="107" fillId="0" borderId="173" xfId="0" applyNumberFormat="1" applyFont="1" applyBorder="1" applyAlignment="1" applyProtection="1">
      <alignment horizontal="right" vertical="center"/>
    </xf>
    <xf numFmtId="170" fontId="107" fillId="0" borderId="174" xfId="0" applyNumberFormat="1" applyFont="1" applyBorder="1" applyAlignment="1" applyProtection="1">
      <alignment horizontal="right" vertical="center"/>
    </xf>
    <xf numFmtId="170" fontId="107" fillId="0" borderId="175" xfId="0" applyNumberFormat="1" applyFont="1" applyBorder="1" applyAlignment="1" applyProtection="1">
      <alignment horizontal="right" vertical="center"/>
    </xf>
    <xf numFmtId="0" fontId="101" fillId="42" borderId="176" xfId="0" quotePrefix="1" applyFont="1" applyFill="1" applyBorder="1" applyAlignment="1" applyProtection="1">
      <alignment vertical="center" wrapText="1"/>
    </xf>
    <xf numFmtId="3" fontId="85" fillId="0" borderId="0" xfId="0" applyNumberFormat="1" applyFont="1" applyFill="1" applyBorder="1" applyAlignment="1" applyProtection="1">
      <alignment horizontal="center" vertical="center"/>
    </xf>
    <xf numFmtId="167" fontId="125" fillId="0" borderId="177" xfId="0" applyNumberFormat="1" applyFont="1" applyBorder="1" applyAlignment="1" applyProtection="1">
      <alignment vertical="center"/>
    </xf>
    <xf numFmtId="167" fontId="87" fillId="35" borderId="127" xfId="35" applyNumberFormat="1" applyFont="1" applyFill="1" applyBorder="1" applyAlignment="1">
      <alignment horizontal="right" vertical="center"/>
    </xf>
    <xf numFmtId="0" fontId="89" fillId="35" borderId="178" xfId="35" applyFont="1" applyFill="1" applyBorder="1" applyAlignment="1">
      <alignment horizontal="center" vertical="center" wrapText="1"/>
    </xf>
    <xf numFmtId="3" fontId="101" fillId="40" borderId="0" xfId="0" applyNumberFormat="1" applyFont="1" applyFill="1" applyBorder="1" applyAlignment="1" applyProtection="1">
      <alignment horizontal="center" vertical="center"/>
      <protection locked="0"/>
    </xf>
    <xf numFmtId="167" fontId="87" fillId="49" borderId="156" xfId="35" applyNumberFormat="1" applyFont="1" applyFill="1" applyBorder="1" applyAlignment="1">
      <alignment horizontal="right" vertical="center"/>
    </xf>
    <xf numFmtId="0" fontId="3" fillId="0" borderId="0" xfId="35" applyNumberFormat="1" applyFont="1" applyProtection="1"/>
    <xf numFmtId="167" fontId="89" fillId="49" borderId="179" xfId="35" applyNumberFormat="1" applyFont="1" applyFill="1" applyBorder="1" applyAlignment="1">
      <alignment horizontal="right" vertical="center"/>
    </xf>
    <xf numFmtId="167" fontId="89" fillId="49" borderId="57" xfId="35" applyNumberFormat="1" applyFont="1" applyFill="1" applyBorder="1" applyAlignment="1">
      <alignment horizontal="right" vertical="center"/>
    </xf>
    <xf numFmtId="167" fontId="89" fillId="35" borderId="180" xfId="35" applyNumberFormat="1" applyFont="1" applyFill="1" applyBorder="1" applyAlignment="1">
      <alignment horizontal="right" vertical="center"/>
    </xf>
    <xf numFmtId="0" fontId="3" fillId="29" borderId="181" xfId="35" applyFont="1" applyFill="1" applyBorder="1" applyAlignment="1" applyProtection="1">
      <alignment horizontal="center" vertical="center"/>
      <protection locked="0"/>
    </xf>
    <xf numFmtId="0" fontId="126" fillId="0" borderId="0" xfId="35" applyFont="1" applyAlignment="1">
      <alignment vertical="center"/>
    </xf>
    <xf numFmtId="0" fontId="33" fillId="0" borderId="11" xfId="36" applyFont="1" applyFill="1" applyBorder="1" applyAlignment="1" applyProtection="1">
      <alignment vertical="top" wrapText="1"/>
      <protection locked="0"/>
    </xf>
    <xf numFmtId="0" fontId="92" fillId="42" borderId="147" xfId="0" applyFont="1" applyFill="1" applyBorder="1" applyAlignment="1">
      <alignment horizontal="center" vertical="top"/>
    </xf>
    <xf numFmtId="0" fontId="77" fillId="42" borderId="11" xfId="0" applyFont="1" applyFill="1" applyBorder="1" applyAlignment="1">
      <alignment horizontal="left" vertical="center" wrapText="1"/>
    </xf>
    <xf numFmtId="0" fontId="77" fillId="42" borderId="105" xfId="0" applyFont="1" applyFill="1" applyBorder="1" applyAlignment="1">
      <alignment horizontal="left" vertical="center" wrapText="1"/>
    </xf>
    <xf numFmtId="0" fontId="77" fillId="42" borderId="94" xfId="0" applyFont="1" applyFill="1" applyBorder="1" applyAlignment="1">
      <alignment horizontal="left" vertical="center" wrapText="1"/>
    </xf>
    <xf numFmtId="0" fontId="77" fillId="42" borderId="0" xfId="0" applyFont="1" applyFill="1" applyBorder="1" applyAlignment="1">
      <alignment horizontal="center" vertical="center"/>
    </xf>
    <xf numFmtId="0" fontId="77" fillId="42" borderId="68" xfId="0" applyFont="1" applyFill="1" applyBorder="1" applyAlignment="1">
      <alignment horizontal="left" vertical="center" wrapText="1"/>
    </xf>
    <xf numFmtId="0" fontId="77" fillId="42" borderId="13" xfId="0" applyFont="1" applyFill="1" applyBorder="1" applyAlignment="1">
      <alignment horizontal="left" vertical="center" wrapText="1"/>
    </xf>
    <xf numFmtId="0" fontId="77" fillId="42" borderId="182" xfId="0" applyFont="1" applyFill="1" applyBorder="1" applyAlignment="1">
      <alignment horizontal="left" vertical="center" wrapText="1"/>
    </xf>
    <xf numFmtId="0" fontId="77" fillId="42" borderId="91" xfId="0" applyFont="1" applyFill="1" applyBorder="1" applyAlignment="1">
      <alignment horizontal="left" vertical="center" wrapText="1"/>
    </xf>
    <xf numFmtId="0" fontId="77" fillId="42" borderId="11" xfId="0" applyFont="1" applyFill="1" applyBorder="1" applyAlignment="1">
      <alignment horizontal="left" vertical="center"/>
    </xf>
    <xf numFmtId="0" fontId="77" fillId="42" borderId="91" xfId="0" applyFont="1" applyFill="1" applyBorder="1" applyAlignment="1">
      <alignment horizontal="left" vertical="center"/>
    </xf>
    <xf numFmtId="0" fontId="77" fillId="42" borderId="262" xfId="0" applyFont="1" applyFill="1" applyBorder="1" applyAlignment="1">
      <alignment horizontal="center" vertical="center"/>
    </xf>
    <xf numFmtId="0" fontId="77" fillId="42" borderId="268" xfId="0" applyFont="1" applyFill="1" applyBorder="1" applyAlignment="1">
      <alignment horizontal="center" vertical="center"/>
    </xf>
    <xf numFmtId="0" fontId="77" fillId="40" borderId="11" xfId="0" applyFont="1" applyFill="1" applyBorder="1" applyAlignment="1">
      <alignment horizontal="left" vertical="center"/>
    </xf>
    <xf numFmtId="0" fontId="108" fillId="42" borderId="183" xfId="0" applyFont="1" applyFill="1" applyBorder="1" applyAlignment="1">
      <alignment horizontal="left" vertical="center"/>
    </xf>
    <xf numFmtId="0" fontId="108" fillId="42" borderId="99" xfId="0" applyFont="1" applyFill="1" applyBorder="1" applyAlignment="1">
      <alignment horizontal="left" vertical="center"/>
    </xf>
    <xf numFmtId="0" fontId="108" fillId="42" borderId="184" xfId="0" applyFont="1" applyFill="1" applyBorder="1" applyAlignment="1">
      <alignment horizontal="left" vertical="center"/>
    </xf>
    <xf numFmtId="0" fontId="77" fillId="42" borderId="18" xfId="0" quotePrefix="1" applyFont="1" applyFill="1" applyBorder="1" applyAlignment="1">
      <alignment horizontal="center" vertical="center"/>
    </xf>
    <xf numFmtId="0" fontId="77" fillId="42" borderId="93" xfId="0" quotePrefix="1" applyFont="1" applyFill="1" applyBorder="1" applyAlignment="1">
      <alignment horizontal="center" vertical="center"/>
    </xf>
    <xf numFmtId="0" fontId="93" fillId="42" borderId="0" xfId="0" applyFont="1" applyFill="1" applyAlignment="1">
      <alignment horizontal="center" vertical="center"/>
    </xf>
    <xf numFmtId="0" fontId="77" fillId="42" borderId="185" xfId="0" applyFont="1" applyFill="1" applyBorder="1" applyAlignment="1">
      <alignment horizontal="center" vertical="center"/>
    </xf>
    <xf numFmtId="0" fontId="77" fillId="42" borderId="131" xfId="0" applyFont="1" applyFill="1" applyBorder="1" applyAlignment="1">
      <alignment horizontal="center" vertical="center"/>
    </xf>
    <xf numFmtId="0" fontId="77" fillId="42" borderId="186" xfId="0" applyFont="1" applyFill="1" applyBorder="1" applyAlignment="1">
      <alignment horizontal="center" vertical="center"/>
    </xf>
    <xf numFmtId="0" fontId="92" fillId="42" borderId="18" xfId="0" applyFont="1" applyFill="1" applyBorder="1" applyAlignment="1">
      <alignment horizontal="left" vertical="center"/>
    </xf>
    <xf numFmtId="0" fontId="92" fillId="42" borderId="11" xfId="0" applyFont="1" applyFill="1" applyBorder="1" applyAlignment="1">
      <alignment horizontal="left" vertical="center"/>
    </xf>
    <xf numFmtId="0" fontId="89" fillId="43" borderId="187" xfId="0" applyFont="1" applyFill="1" applyBorder="1" applyAlignment="1">
      <alignment horizontal="left" vertical="center"/>
    </xf>
    <xf numFmtId="0" fontId="89" fillId="43" borderId="188" xfId="0" applyFont="1" applyFill="1" applyBorder="1" applyAlignment="1">
      <alignment horizontal="left" vertical="center"/>
    </xf>
    <xf numFmtId="0" fontId="89" fillId="43" borderId="100" xfId="0" applyFont="1" applyFill="1" applyBorder="1" applyAlignment="1">
      <alignment horizontal="left" vertical="center"/>
    </xf>
    <xf numFmtId="0" fontId="127" fillId="34" borderId="0" xfId="0" applyFont="1" applyFill="1" applyBorder="1" applyAlignment="1" applyProtection="1">
      <alignment horizontal="left" vertical="center" wrapText="1"/>
    </xf>
    <xf numFmtId="0" fontId="128" fillId="34" borderId="0" xfId="0" applyFont="1" applyFill="1" applyBorder="1" applyAlignment="1" applyProtection="1">
      <alignment horizontal="left" vertical="center" wrapText="1"/>
    </xf>
    <xf numFmtId="0" fontId="98" fillId="34" borderId="0" xfId="0" applyFont="1" applyFill="1" applyBorder="1" applyAlignment="1" applyProtection="1">
      <alignment horizontal="left" vertical="center" wrapText="1"/>
    </xf>
    <xf numFmtId="167" fontId="78" fillId="0" borderId="140" xfId="0" applyNumberFormat="1" applyFont="1" applyFill="1" applyBorder="1" applyAlignment="1" applyProtection="1">
      <alignment horizontal="center" vertical="center"/>
    </xf>
    <xf numFmtId="167" fontId="78" fillId="0" borderId="189" xfId="0" applyNumberFormat="1" applyFont="1" applyFill="1" applyBorder="1" applyAlignment="1" applyProtection="1">
      <alignment horizontal="center" vertical="center"/>
    </xf>
    <xf numFmtId="0" fontId="129" fillId="0" borderId="82" xfId="0" applyFont="1" applyFill="1" applyBorder="1" applyAlignment="1" applyProtection="1">
      <alignment horizontal="center" vertical="center"/>
    </xf>
    <xf numFmtId="0" fontId="129" fillId="0" borderId="0" xfId="0" applyFont="1" applyFill="1" applyBorder="1" applyAlignment="1" applyProtection="1">
      <alignment horizontal="center" vertical="center"/>
    </xf>
    <xf numFmtId="0" fontId="129" fillId="0" borderId="83" xfId="0" applyFont="1" applyFill="1" applyBorder="1" applyAlignment="1" applyProtection="1">
      <alignment horizontal="center" vertical="center"/>
    </xf>
    <xf numFmtId="0" fontId="78" fillId="0" borderId="82" xfId="0" applyFont="1" applyBorder="1" applyAlignment="1" applyProtection="1">
      <alignment horizontal="center" vertical="center"/>
    </xf>
    <xf numFmtId="0" fontId="78" fillId="0" borderId="0" xfId="0" applyFont="1" applyAlignment="1" applyProtection="1">
      <alignment horizontal="center" vertical="center"/>
    </xf>
    <xf numFmtId="167" fontId="89" fillId="44" borderId="147" xfId="0" applyNumberFormat="1" applyFont="1" applyFill="1" applyBorder="1" applyAlignment="1" applyProtection="1">
      <alignment horizontal="center" vertical="center"/>
    </xf>
    <xf numFmtId="167" fontId="89" fillId="44" borderId="104" xfId="0" applyNumberFormat="1" applyFont="1" applyFill="1" applyBorder="1" applyAlignment="1" applyProtection="1">
      <alignment horizontal="center" vertical="center"/>
    </xf>
    <xf numFmtId="167" fontId="77" fillId="0" borderId="131" xfId="0" applyNumberFormat="1" applyFont="1" applyBorder="1" applyAlignment="1" applyProtection="1">
      <alignment horizontal="center" vertical="center"/>
    </xf>
    <xf numFmtId="167" fontId="77" fillId="0" borderId="186" xfId="0" applyNumberFormat="1" applyFont="1" applyBorder="1" applyAlignment="1" applyProtection="1">
      <alignment horizontal="center" vertical="center"/>
    </xf>
    <xf numFmtId="167" fontId="77" fillId="0" borderId="77" xfId="0" applyNumberFormat="1" applyFont="1" applyBorder="1" applyAlignment="1" applyProtection="1">
      <alignment horizontal="center" vertical="center"/>
    </xf>
    <xf numFmtId="167" fontId="77" fillId="0" borderId="85" xfId="0" applyNumberFormat="1" applyFont="1" applyBorder="1" applyAlignment="1" applyProtection="1">
      <alignment horizontal="center" vertical="center"/>
    </xf>
    <xf numFmtId="0" fontId="109" fillId="0" borderId="0" xfId="0" applyFont="1" applyBorder="1" applyAlignment="1" applyProtection="1">
      <alignment horizontal="center" vertical="center" textRotation="90"/>
    </xf>
    <xf numFmtId="0" fontId="109" fillId="0" borderId="99" xfId="0" applyFont="1" applyBorder="1" applyAlignment="1" applyProtection="1">
      <alignment horizontal="center" vertical="center" textRotation="90"/>
    </xf>
    <xf numFmtId="167" fontId="98" fillId="34" borderId="0" xfId="0" applyNumberFormat="1" applyFont="1" applyFill="1" applyBorder="1" applyAlignment="1" applyProtection="1">
      <alignment horizontal="right" vertical="center"/>
    </xf>
    <xf numFmtId="0" fontId="77" fillId="0" borderId="190" xfId="0" applyFont="1" applyFill="1" applyBorder="1" applyAlignment="1" applyProtection="1">
      <alignment horizontal="center"/>
    </xf>
    <xf numFmtId="0" fontId="77" fillId="0" borderId="191" xfId="0" applyFont="1" applyFill="1" applyBorder="1" applyAlignment="1" applyProtection="1">
      <alignment horizontal="center"/>
    </xf>
    <xf numFmtId="167" fontId="78" fillId="0" borderId="167" xfId="0" applyNumberFormat="1" applyFont="1" applyBorder="1" applyAlignment="1" applyProtection="1">
      <alignment horizontal="center" vertical="center"/>
    </xf>
    <xf numFmtId="167" fontId="78" fillId="0" borderId="192" xfId="0" applyNumberFormat="1" applyFont="1" applyBorder="1" applyAlignment="1" applyProtection="1">
      <alignment horizontal="center" vertical="center"/>
    </xf>
    <xf numFmtId="167" fontId="78" fillId="0" borderId="0" xfId="0" applyNumberFormat="1" applyFont="1" applyBorder="1" applyAlignment="1" applyProtection="1">
      <alignment horizontal="center" vertical="center"/>
    </xf>
    <xf numFmtId="167" fontId="78" fillId="0" borderId="83" xfId="0" applyNumberFormat="1" applyFont="1" applyBorder="1" applyAlignment="1" applyProtection="1">
      <alignment horizontal="center" vertical="center"/>
    </xf>
    <xf numFmtId="0" fontId="94" fillId="40" borderId="101" xfId="0" applyFont="1" applyFill="1" applyBorder="1" applyAlignment="1" applyProtection="1">
      <alignment horizontal="center" vertical="center" wrapText="1"/>
      <protection locked="0"/>
    </xf>
    <xf numFmtId="0" fontId="130" fillId="40" borderId="102" xfId="0" applyFont="1" applyFill="1" applyBorder="1" applyProtection="1">
      <protection locked="0"/>
    </xf>
    <xf numFmtId="0" fontId="130" fillId="40" borderId="103" xfId="0" applyFont="1" applyFill="1" applyBorder="1" applyProtection="1">
      <protection locked="0"/>
    </xf>
    <xf numFmtId="0" fontId="89" fillId="0" borderId="82" xfId="0" applyFont="1" applyFill="1" applyBorder="1" applyAlignment="1" applyProtection="1">
      <alignment horizontal="center" vertical="center"/>
    </xf>
    <xf numFmtId="0" fontId="89" fillId="0" borderId="0" xfId="0" applyFont="1" applyFill="1" applyBorder="1" applyAlignment="1" applyProtection="1">
      <alignment horizontal="center" vertical="center"/>
    </xf>
    <xf numFmtId="0" fontId="89" fillId="0" borderId="83" xfId="0" applyFont="1" applyFill="1" applyBorder="1" applyAlignment="1" applyProtection="1">
      <alignment horizontal="center" vertical="center"/>
    </xf>
    <xf numFmtId="0" fontId="78" fillId="0" borderId="0" xfId="0" applyFont="1" applyAlignment="1" applyProtection="1">
      <alignment horizontal="center" vertical="center" wrapText="1"/>
    </xf>
    <xf numFmtId="167" fontId="78" fillId="34" borderId="193" xfId="0" applyNumberFormat="1" applyFont="1" applyFill="1" applyBorder="1" applyAlignment="1" applyProtection="1">
      <alignment horizontal="right" vertical="center"/>
    </xf>
    <xf numFmtId="167" fontId="78" fillId="34" borderId="194" xfId="0" applyNumberFormat="1" applyFont="1" applyFill="1" applyBorder="1" applyAlignment="1" applyProtection="1">
      <alignment horizontal="right" vertical="center"/>
    </xf>
    <xf numFmtId="167" fontId="89" fillId="46" borderId="147" xfId="0" applyNumberFormat="1" applyFont="1" applyFill="1" applyBorder="1" applyAlignment="1" applyProtection="1">
      <alignment horizontal="center" vertical="center"/>
    </xf>
    <xf numFmtId="167" fontId="89" fillId="46" borderId="104" xfId="0" applyNumberFormat="1" applyFont="1" applyFill="1" applyBorder="1" applyAlignment="1" applyProtection="1">
      <alignment horizontal="center" vertical="center"/>
    </xf>
    <xf numFmtId="0" fontId="94" fillId="46" borderId="101" xfId="0" applyFont="1" applyFill="1" applyBorder="1" applyAlignment="1" applyProtection="1">
      <alignment horizontal="center" vertical="center"/>
    </xf>
    <xf numFmtId="0" fontId="94" fillId="46" borderId="102" xfId="0" applyFont="1" applyFill="1" applyBorder="1" applyAlignment="1" applyProtection="1">
      <alignment horizontal="center" vertical="center"/>
    </xf>
    <xf numFmtId="0" fontId="94" fillId="46" borderId="103" xfId="0" applyFont="1" applyFill="1" applyBorder="1" applyAlignment="1" applyProtection="1">
      <alignment horizontal="center" vertical="center"/>
    </xf>
    <xf numFmtId="167" fontId="98" fillId="45" borderId="147" xfId="0" applyNumberFormat="1" applyFont="1" applyFill="1" applyBorder="1" applyAlignment="1" applyProtection="1">
      <alignment horizontal="center" vertical="center"/>
    </xf>
    <xf numFmtId="167" fontId="98" fillId="45" borderId="104" xfId="0" applyNumberFormat="1" applyFont="1" applyFill="1" applyBorder="1" applyAlignment="1" applyProtection="1">
      <alignment horizontal="center" vertical="center"/>
    </xf>
    <xf numFmtId="0" fontId="131" fillId="0" borderId="82" xfId="0" applyFont="1" applyFill="1" applyBorder="1" applyAlignment="1" applyProtection="1">
      <alignment horizontal="center" vertical="center"/>
    </xf>
    <xf numFmtId="0" fontId="132" fillId="45" borderId="101" xfId="0" applyFont="1" applyFill="1" applyBorder="1" applyAlignment="1" applyProtection="1">
      <alignment horizontal="center" vertical="center"/>
    </xf>
    <xf numFmtId="0" fontId="132" fillId="45" borderId="102" xfId="0" applyFont="1" applyFill="1" applyBorder="1" applyAlignment="1" applyProtection="1">
      <alignment horizontal="center" vertical="center"/>
    </xf>
    <xf numFmtId="0" fontId="132" fillId="45" borderId="103" xfId="0" applyFont="1" applyFill="1" applyBorder="1" applyAlignment="1" applyProtection="1">
      <alignment horizontal="center" vertical="center"/>
    </xf>
    <xf numFmtId="166" fontId="77" fillId="40" borderId="10" xfId="27" applyNumberFormat="1" applyFont="1" applyFill="1" applyBorder="1" applyAlignment="1" applyProtection="1">
      <alignment horizontal="right" vertical="top" wrapText="1"/>
      <protection locked="0"/>
    </xf>
    <xf numFmtId="166" fontId="77" fillId="40" borderId="11" xfId="27" applyNumberFormat="1" applyFont="1" applyFill="1" applyBorder="1" applyAlignment="1" applyProtection="1">
      <alignment horizontal="right" vertical="top" wrapText="1"/>
      <protection locked="0"/>
    </xf>
    <xf numFmtId="0" fontId="77" fillId="0" borderId="10" xfId="38" applyFont="1" applyBorder="1" applyAlignment="1" applyProtection="1">
      <alignment horizontal="left" vertical="top" wrapText="1"/>
      <protection locked="0"/>
    </xf>
    <xf numFmtId="0" fontId="77" fillId="0" borderId="11" xfId="38" applyFont="1" applyBorder="1" applyAlignment="1" applyProtection="1">
      <alignment horizontal="left" vertical="top" wrapText="1"/>
      <protection locked="0"/>
    </xf>
    <xf numFmtId="166" fontId="77" fillId="0" borderId="70" xfId="27" applyNumberFormat="1" applyFont="1" applyBorder="1" applyAlignment="1" applyProtection="1">
      <alignment horizontal="right" vertical="top" wrapText="1"/>
    </xf>
    <xf numFmtId="166" fontId="77" fillId="0" borderId="11" xfId="27" applyNumberFormat="1" applyFont="1" applyBorder="1" applyAlignment="1" applyProtection="1">
      <alignment horizontal="right" vertical="top" wrapText="1"/>
    </xf>
    <xf numFmtId="0" fontId="78" fillId="33" borderId="0" xfId="38" applyFont="1" applyFill="1" applyBorder="1" applyAlignment="1" applyProtection="1">
      <alignment horizontal="left" vertical="top" wrapText="1"/>
    </xf>
    <xf numFmtId="167" fontId="78" fillId="46" borderId="0" xfId="38" applyNumberFormat="1" applyFont="1" applyFill="1" applyBorder="1" applyAlignment="1" applyProtection="1">
      <alignment horizontal="right" vertical="top" wrapText="1"/>
    </xf>
    <xf numFmtId="167" fontId="81" fillId="22" borderId="0" xfId="38" applyNumberFormat="1" applyFont="1" applyFill="1" applyBorder="1" applyAlignment="1" applyProtection="1">
      <alignment horizontal="right" vertical="top" wrapText="1"/>
    </xf>
    <xf numFmtId="167" fontId="78" fillId="33" borderId="0" xfId="38" applyNumberFormat="1" applyFont="1" applyFill="1" applyBorder="1" applyAlignment="1" applyProtection="1">
      <alignment horizontal="right" vertical="top" wrapText="1"/>
    </xf>
    <xf numFmtId="0" fontId="78" fillId="33" borderId="0" xfId="38" applyFont="1" applyFill="1" applyBorder="1" applyAlignment="1" applyProtection="1">
      <alignment horizontal="right" vertical="top" wrapText="1"/>
    </xf>
    <xf numFmtId="169" fontId="78" fillId="40" borderId="10" xfId="38" applyNumberFormat="1" applyFont="1" applyFill="1" applyBorder="1" applyAlignment="1" applyProtection="1">
      <alignment horizontal="right" vertical="top" wrapText="1"/>
      <protection locked="0"/>
    </xf>
    <xf numFmtId="169" fontId="78" fillId="40" borderId="11" xfId="38" applyNumberFormat="1" applyFont="1" applyFill="1" applyBorder="1" applyAlignment="1" applyProtection="1">
      <alignment horizontal="right" vertical="top" wrapText="1"/>
      <protection locked="0"/>
    </xf>
    <xf numFmtId="0" fontId="81" fillId="22" borderId="0" xfId="38" applyFont="1" applyFill="1" applyBorder="1" applyAlignment="1" applyProtection="1">
      <alignment horizontal="left" vertical="top" wrapText="1"/>
    </xf>
    <xf numFmtId="0" fontId="78" fillId="46" borderId="0" xfId="38" applyFont="1" applyFill="1" applyBorder="1" applyAlignment="1" applyProtection="1">
      <alignment horizontal="left" vertical="top" wrapText="1"/>
    </xf>
    <xf numFmtId="0" fontId="78" fillId="0" borderId="0" xfId="0" applyFont="1" applyBorder="1" applyAlignment="1" applyProtection="1">
      <alignment horizontal="center" vertical="center" wrapText="1"/>
    </xf>
    <xf numFmtId="0" fontId="106" fillId="0" borderId="142" xfId="0" applyFont="1" applyBorder="1" applyAlignment="1" applyProtection="1">
      <alignment horizontal="left" vertical="center" wrapText="1"/>
    </xf>
    <xf numFmtId="0" fontId="106" fillId="0" borderId="140" xfId="0" applyFont="1" applyBorder="1" applyAlignment="1" applyProtection="1">
      <alignment horizontal="left" vertical="center" wrapText="1"/>
    </xf>
    <xf numFmtId="0" fontId="106" fillId="0" borderId="187" xfId="35" applyFont="1" applyBorder="1" applyAlignment="1" applyProtection="1">
      <alignment horizontal="right" vertical="center" wrapText="1"/>
    </xf>
    <xf numFmtId="0" fontId="106" fillId="0" borderId="188" xfId="35" applyFont="1" applyBorder="1" applyAlignment="1" applyProtection="1">
      <alignment horizontal="right" vertical="center" wrapText="1"/>
    </xf>
    <xf numFmtId="0" fontId="106" fillId="0" borderId="195" xfId="35" applyFont="1" applyBorder="1" applyAlignment="1" applyProtection="1">
      <alignment horizontal="right" vertical="center" wrapText="1"/>
    </xf>
    <xf numFmtId="0" fontId="78" fillId="0" borderId="33" xfId="38" applyFont="1" applyBorder="1" applyAlignment="1" applyProtection="1">
      <alignment horizontal="center" vertical="top" wrapText="1"/>
      <protection locked="0"/>
    </xf>
    <xf numFmtId="0" fontId="78" fillId="0" borderId="137" xfId="0" applyFont="1" applyBorder="1" applyAlignment="1" applyProtection="1">
      <alignment horizontal="center" vertical="top" wrapText="1"/>
      <protection locked="0"/>
    </xf>
    <xf numFmtId="0" fontId="78" fillId="0" borderId="33" xfId="0" applyFont="1" applyBorder="1" applyAlignment="1" applyProtection="1">
      <alignment horizontal="center" vertical="top" wrapText="1"/>
      <protection locked="0"/>
    </xf>
    <xf numFmtId="0" fontId="106" fillId="0" borderId="196" xfId="0" applyFont="1" applyBorder="1" applyAlignment="1" applyProtection="1">
      <alignment horizontal="left" vertical="center" wrapText="1"/>
    </xf>
    <xf numFmtId="0" fontId="106" fillId="0" borderId="138" xfId="0" applyFont="1" applyBorder="1" applyAlignment="1" applyProtection="1">
      <alignment horizontal="left" vertical="center" wrapText="1"/>
    </xf>
    <xf numFmtId="0" fontId="77" fillId="0" borderId="0" xfId="35" applyFont="1" applyBorder="1" applyAlignment="1" applyProtection="1">
      <alignment horizontal="left" vertical="top" wrapText="1"/>
      <protection locked="0"/>
    </xf>
    <xf numFmtId="0" fontId="94" fillId="0" borderId="197" xfId="0" applyFont="1" applyBorder="1" applyAlignment="1" applyProtection="1">
      <alignment horizontal="center" vertical="center" wrapText="1"/>
    </xf>
    <xf numFmtId="0" fontId="94" fillId="0" borderId="109" xfId="0" applyFont="1" applyBorder="1" applyAlignment="1" applyProtection="1">
      <alignment horizontal="center" vertical="center" wrapText="1"/>
    </xf>
    <xf numFmtId="0" fontId="94" fillId="0" borderId="110" xfId="0" applyFont="1" applyBorder="1" applyAlignment="1" applyProtection="1">
      <alignment horizontal="center" vertical="center" wrapText="1"/>
    </xf>
    <xf numFmtId="0" fontId="78" fillId="0" borderId="137" xfId="38" applyFont="1" applyBorder="1" applyAlignment="1" applyProtection="1">
      <alignment horizontal="center" vertical="top" wrapText="1"/>
      <protection locked="0"/>
    </xf>
    <xf numFmtId="166" fontId="77" fillId="0" borderId="10" xfId="27" applyNumberFormat="1" applyFont="1" applyBorder="1" applyAlignment="1" applyProtection="1">
      <alignment horizontal="right" vertical="top" wrapText="1"/>
    </xf>
    <xf numFmtId="166" fontId="77" fillId="0" borderId="58" xfId="27" applyNumberFormat="1" applyFont="1" applyBorder="1" applyAlignment="1" applyProtection="1">
      <alignment horizontal="right" vertical="top" wrapText="1"/>
    </xf>
    <xf numFmtId="0" fontId="99" fillId="0" borderId="77" xfId="38" applyFont="1" applyBorder="1" applyAlignment="1" applyProtection="1">
      <alignment horizontal="center" vertical="top" wrapText="1"/>
    </xf>
    <xf numFmtId="43" fontId="78" fillId="0" borderId="87" xfId="27" applyFont="1" applyBorder="1" applyAlignment="1" applyProtection="1">
      <alignment horizontal="center" vertical="center" wrapText="1"/>
    </xf>
    <xf numFmtId="43" fontId="78" fillId="0" borderId="76" xfId="27" applyFont="1" applyBorder="1" applyAlignment="1" applyProtection="1">
      <alignment horizontal="center" vertical="center" wrapText="1"/>
    </xf>
    <xf numFmtId="43" fontId="94" fillId="0" borderId="20" xfId="27" applyFont="1" applyBorder="1" applyAlignment="1" applyProtection="1">
      <alignment horizontal="left" vertical="center" wrapText="1"/>
    </xf>
    <xf numFmtId="43" fontId="94" fillId="0" borderId="87" xfId="27" applyFont="1" applyBorder="1" applyAlignment="1" applyProtection="1">
      <alignment horizontal="left" vertical="center" wrapText="1"/>
    </xf>
    <xf numFmtId="0" fontId="78" fillId="0" borderId="33" xfId="35" applyFont="1" applyBorder="1" applyAlignment="1" applyProtection="1">
      <alignment horizontal="center" vertical="top" wrapText="1"/>
      <protection locked="0"/>
    </xf>
    <xf numFmtId="0" fontId="78" fillId="0" borderId="137" xfId="35" applyFont="1" applyBorder="1" applyAlignment="1" applyProtection="1">
      <alignment horizontal="center" vertical="top" wrapText="1"/>
      <protection locked="0"/>
    </xf>
    <xf numFmtId="0" fontId="119" fillId="0" borderId="0" xfId="38" applyFont="1" applyBorder="1" applyAlignment="1" applyProtection="1">
      <alignment horizontal="center" vertical="center" wrapText="1"/>
    </xf>
    <xf numFmtId="0" fontId="78" fillId="40" borderId="11" xfId="35" applyFont="1" applyFill="1" applyBorder="1" applyAlignment="1" applyProtection="1">
      <alignment horizontal="right" vertical="top" wrapText="1"/>
      <protection locked="0"/>
    </xf>
    <xf numFmtId="0" fontId="77" fillId="0" borderId="11" xfId="35" applyFont="1" applyBorder="1" applyAlignment="1" applyProtection="1">
      <alignment horizontal="left" vertical="top" wrapText="1"/>
      <protection locked="0"/>
    </xf>
    <xf numFmtId="3" fontId="77" fillId="40" borderId="11" xfId="27" applyNumberFormat="1" applyFont="1" applyFill="1" applyBorder="1" applyAlignment="1" applyProtection="1">
      <alignment horizontal="right" vertical="top" wrapText="1"/>
      <protection locked="0"/>
    </xf>
    <xf numFmtId="3" fontId="77" fillId="0" borderId="11" xfId="27" applyNumberFormat="1" applyFont="1" applyBorder="1" applyAlignment="1" applyProtection="1">
      <alignment horizontal="right" vertical="top" wrapText="1"/>
    </xf>
    <xf numFmtId="3" fontId="77" fillId="0" borderId="90" xfId="27" applyNumberFormat="1" applyFont="1" applyBorder="1" applyAlignment="1" applyProtection="1">
      <alignment horizontal="right" vertical="top" wrapText="1"/>
    </xf>
    <xf numFmtId="3" fontId="77" fillId="0" borderId="57" xfId="27" applyNumberFormat="1" applyFont="1" applyBorder="1" applyAlignment="1" applyProtection="1">
      <alignment horizontal="right" vertical="top" wrapText="1"/>
    </xf>
    <xf numFmtId="3" fontId="77" fillId="0" borderId="58" xfId="27" applyNumberFormat="1" applyFont="1" applyBorder="1" applyAlignment="1" applyProtection="1">
      <alignment horizontal="right" vertical="top" wrapText="1"/>
    </xf>
    <xf numFmtId="3" fontId="77" fillId="40" borderId="10" xfId="27" applyNumberFormat="1" applyFont="1" applyFill="1" applyBorder="1" applyAlignment="1" applyProtection="1">
      <alignment horizontal="right" vertical="top" wrapText="1"/>
      <protection locked="0"/>
    </xf>
    <xf numFmtId="0" fontId="32" fillId="0" borderId="11" xfId="35" applyFont="1" applyBorder="1" applyAlignment="1" applyProtection="1">
      <alignment horizontal="left" vertical="top" wrapText="1"/>
      <protection locked="0"/>
    </xf>
    <xf numFmtId="0" fontId="77" fillId="20" borderId="10" xfId="35" applyFont="1" applyFill="1" applyBorder="1" applyAlignment="1" applyProtection="1">
      <alignment horizontal="center" vertical="top" wrapText="1"/>
      <protection locked="0"/>
    </xf>
    <xf numFmtId="0" fontId="81" fillId="33" borderId="68" xfId="35" applyFont="1" applyFill="1" applyBorder="1" applyAlignment="1" applyProtection="1">
      <alignment horizontal="right" vertical="top" wrapText="1"/>
      <protection locked="0"/>
    </xf>
    <xf numFmtId="0" fontId="81" fillId="33" borderId="13" xfId="35" applyFont="1" applyFill="1" applyBorder="1" applyAlignment="1" applyProtection="1">
      <alignment horizontal="right" vertical="top" wrapText="1"/>
      <protection locked="0"/>
    </xf>
    <xf numFmtId="0" fontId="81" fillId="41" borderId="11" xfId="35" applyFont="1" applyFill="1" applyBorder="1" applyAlignment="1" applyProtection="1">
      <alignment horizontal="left" vertical="top" wrapText="1"/>
      <protection locked="0"/>
    </xf>
    <xf numFmtId="0" fontId="94" fillId="0" borderId="196" xfId="0" applyFont="1" applyBorder="1" applyAlignment="1" applyProtection="1">
      <alignment horizontal="center" vertical="center" wrapText="1"/>
    </xf>
    <xf numFmtId="0" fontId="94" fillId="0" borderId="138" xfId="0" applyFont="1" applyBorder="1" applyAlignment="1" applyProtection="1">
      <alignment horizontal="center" vertical="center" wrapText="1"/>
    </xf>
    <xf numFmtId="0" fontId="94" fillId="0" borderId="198" xfId="0" applyFont="1" applyBorder="1" applyAlignment="1" applyProtection="1">
      <alignment horizontal="center" vertical="center" wrapText="1"/>
    </xf>
    <xf numFmtId="167" fontId="96" fillId="22" borderId="0" xfId="38" applyNumberFormat="1" applyFont="1" applyFill="1" applyBorder="1" applyAlignment="1" applyProtection="1">
      <alignment horizontal="right" vertical="top" wrapText="1"/>
    </xf>
    <xf numFmtId="0" fontId="81" fillId="41" borderId="68" xfId="35" applyFont="1" applyFill="1" applyBorder="1" applyAlignment="1" applyProtection="1">
      <alignment horizontal="left" vertical="top" wrapText="1"/>
      <protection locked="0"/>
    </xf>
    <xf numFmtId="0" fontId="81" fillId="41" borderId="13" xfId="35" applyFont="1" applyFill="1" applyBorder="1" applyAlignment="1" applyProtection="1">
      <alignment horizontal="left" vertical="top" wrapText="1"/>
      <protection locked="0"/>
    </xf>
    <xf numFmtId="0" fontId="81" fillId="41" borderId="14" xfId="35" applyFont="1" applyFill="1" applyBorder="1" applyAlignment="1" applyProtection="1">
      <alignment horizontal="left" vertical="top" wrapText="1"/>
      <protection locked="0"/>
    </xf>
    <xf numFmtId="0" fontId="77" fillId="20" borderId="262" xfId="35" applyFont="1" applyFill="1" applyBorder="1" applyAlignment="1" applyProtection="1">
      <alignment horizontal="center" vertical="top" wrapText="1"/>
      <protection locked="0"/>
    </xf>
    <xf numFmtId="0" fontId="77" fillId="40" borderId="29" xfId="35" applyFont="1" applyFill="1" applyBorder="1" applyAlignment="1" applyProtection="1">
      <alignment horizontal="center" vertical="top" wrapText="1"/>
      <protection locked="0"/>
    </xf>
    <xf numFmtId="0" fontId="77" fillId="40" borderId="11" xfId="35" applyFont="1" applyFill="1" applyBorder="1" applyAlignment="1" applyProtection="1">
      <alignment horizontal="center" vertical="top" wrapText="1"/>
      <protection locked="0"/>
    </xf>
    <xf numFmtId="3" fontId="77" fillId="0" borderId="0" xfId="35" applyNumberFormat="1" applyFont="1" applyBorder="1" applyAlignment="1" applyProtection="1">
      <alignment horizontal="left" vertical="top" wrapText="1"/>
      <protection locked="0"/>
    </xf>
    <xf numFmtId="0" fontId="78" fillId="40" borderId="10" xfId="35" applyFont="1" applyFill="1" applyBorder="1" applyAlignment="1" applyProtection="1">
      <alignment horizontal="right" vertical="top" wrapText="1"/>
      <protection locked="0"/>
    </xf>
    <xf numFmtId="0" fontId="77" fillId="0" borderId="10" xfId="35" applyFont="1" applyBorder="1" applyAlignment="1" applyProtection="1">
      <alignment horizontal="left" vertical="top" wrapText="1"/>
      <protection locked="0"/>
    </xf>
    <xf numFmtId="3" fontId="77" fillId="0" borderId="10" xfId="27" applyNumberFormat="1" applyFont="1" applyBorder="1" applyAlignment="1" applyProtection="1">
      <alignment horizontal="right" vertical="top" wrapText="1"/>
    </xf>
    <xf numFmtId="3" fontId="77" fillId="0" borderId="108" xfId="27" applyNumberFormat="1" applyFont="1" applyBorder="1" applyAlignment="1" applyProtection="1">
      <alignment horizontal="right" vertical="top" wrapText="1"/>
    </xf>
    <xf numFmtId="0" fontId="78" fillId="0" borderId="27" xfId="35" applyFont="1" applyBorder="1" applyAlignment="1" applyProtection="1">
      <alignment horizontal="center" vertical="center" wrapText="1"/>
    </xf>
    <xf numFmtId="0" fontId="77" fillId="20" borderId="11" xfId="35" applyFont="1" applyFill="1" applyBorder="1" applyAlignment="1" applyProtection="1">
      <alignment horizontal="center" vertical="top" wrapText="1"/>
      <protection locked="0"/>
    </xf>
    <xf numFmtId="0" fontId="77" fillId="40" borderId="10" xfId="35" applyFont="1" applyFill="1" applyBorder="1" applyAlignment="1" applyProtection="1">
      <alignment horizontal="center" vertical="top" wrapText="1"/>
      <protection locked="0"/>
    </xf>
    <xf numFmtId="3" fontId="77" fillId="0" borderId="70" xfId="27" applyNumberFormat="1" applyFont="1" applyBorder="1" applyAlignment="1" applyProtection="1">
      <alignment horizontal="right" vertical="top" wrapText="1"/>
    </xf>
    <xf numFmtId="0" fontId="77" fillId="0" borderId="11" xfId="35" applyFont="1" applyBorder="1" applyAlignment="1" applyProtection="1">
      <alignment horizontal="left" vertical="top" wrapText="1"/>
    </xf>
    <xf numFmtId="0" fontId="32" fillId="0" borderId="34" xfId="35" applyFont="1" applyBorder="1" applyAlignment="1" applyProtection="1">
      <alignment horizontal="left" vertical="top" wrapText="1"/>
      <protection locked="0"/>
    </xf>
    <xf numFmtId="0" fontId="77" fillId="0" borderId="10" xfId="35" applyFont="1" applyBorder="1" applyAlignment="1" applyProtection="1">
      <alignment horizontal="left" vertical="top" wrapText="1"/>
    </xf>
    <xf numFmtId="0" fontId="77" fillId="40" borderId="29" xfId="0" applyFont="1" applyFill="1" applyBorder="1" applyAlignment="1" applyProtection="1">
      <alignment horizontal="center" vertical="top" wrapText="1"/>
      <protection locked="0"/>
    </xf>
    <xf numFmtId="0" fontId="77" fillId="20" borderId="262" xfId="0" applyFont="1" applyFill="1" applyBorder="1" applyAlignment="1" applyProtection="1">
      <alignment horizontal="center" vertical="top" wrapText="1"/>
      <protection locked="0"/>
    </xf>
    <xf numFmtId="0" fontId="77" fillId="40" borderId="10" xfId="0" applyFont="1" applyFill="1" applyBorder="1" applyAlignment="1" applyProtection="1">
      <alignment horizontal="center" vertical="top" wrapText="1"/>
      <protection locked="0"/>
    </xf>
    <xf numFmtId="0" fontId="77" fillId="40" borderId="11" xfId="38" applyFont="1" applyFill="1" applyBorder="1" applyAlignment="1" applyProtection="1">
      <alignment horizontal="center" vertical="top" wrapText="1"/>
      <protection locked="0"/>
    </xf>
    <xf numFmtId="0" fontId="77" fillId="20" borderId="11" xfId="38" applyFont="1" applyFill="1" applyBorder="1" applyAlignment="1" applyProtection="1">
      <alignment horizontal="center" vertical="top" wrapText="1"/>
      <protection locked="0"/>
    </xf>
    <xf numFmtId="0" fontId="77" fillId="40" borderId="29" xfId="38" applyFont="1" applyFill="1" applyBorder="1" applyAlignment="1" applyProtection="1">
      <alignment horizontal="center" vertical="top" wrapText="1"/>
      <protection locked="0"/>
    </xf>
    <xf numFmtId="0" fontId="78" fillId="0" borderId="36" xfId="38" applyFont="1" applyBorder="1" applyAlignment="1" applyProtection="1">
      <alignment horizontal="center" vertical="top" wrapText="1"/>
      <protection locked="0"/>
    </xf>
    <xf numFmtId="0" fontId="78" fillId="0" borderId="61" xfId="38" applyFont="1" applyBorder="1" applyAlignment="1" applyProtection="1">
      <alignment horizontal="center" vertical="top" wrapText="1"/>
      <protection locked="0"/>
    </xf>
    <xf numFmtId="0" fontId="78" fillId="0" borderId="269" xfId="38" applyFont="1" applyBorder="1" applyAlignment="1" applyProtection="1">
      <alignment horizontal="center" vertical="top" wrapText="1"/>
      <protection locked="0"/>
    </xf>
    <xf numFmtId="166" fontId="77" fillId="0" borderId="76" xfId="27" applyNumberFormat="1" applyFont="1" applyBorder="1" applyAlignment="1" applyProtection="1">
      <alignment horizontal="right" vertical="top" wrapText="1"/>
    </xf>
    <xf numFmtId="166" fontId="77" fillId="0" borderId="270" xfId="27" applyNumberFormat="1" applyFont="1" applyBorder="1" applyAlignment="1" applyProtection="1">
      <alignment horizontal="right" vertical="top" wrapText="1"/>
    </xf>
    <xf numFmtId="166" fontId="77" fillId="0" borderId="259" xfId="27" applyNumberFormat="1" applyFont="1" applyBorder="1" applyAlignment="1" applyProtection="1">
      <alignment horizontal="right" vertical="top" wrapText="1"/>
    </xf>
    <xf numFmtId="166" fontId="77" fillId="40" borderId="270" xfId="27" applyNumberFormat="1" applyFont="1" applyFill="1" applyBorder="1" applyAlignment="1" applyProtection="1">
      <alignment horizontal="right" vertical="top" wrapText="1"/>
      <protection locked="0"/>
    </xf>
    <xf numFmtId="166" fontId="77" fillId="40" borderId="259" xfId="27" applyNumberFormat="1" applyFont="1" applyFill="1" applyBorder="1" applyAlignment="1" applyProtection="1">
      <alignment horizontal="right" vertical="top" wrapText="1"/>
      <protection locked="0"/>
    </xf>
    <xf numFmtId="166" fontId="77" fillId="0" borderId="262" xfId="27" applyNumberFormat="1" applyFont="1" applyBorder="1" applyAlignment="1" applyProtection="1">
      <alignment horizontal="right" vertical="top" wrapText="1"/>
    </xf>
    <xf numFmtId="0" fontId="78" fillId="0" borderId="19" xfId="38" applyFont="1" applyFill="1" applyBorder="1" applyAlignment="1" applyProtection="1">
      <alignment horizontal="left" vertical="top" wrapText="1"/>
    </xf>
    <xf numFmtId="0" fontId="78" fillId="0" borderId="0" xfId="38" applyFont="1" applyFill="1" applyBorder="1" applyAlignment="1" applyProtection="1">
      <alignment horizontal="left" vertical="top" wrapText="1"/>
    </xf>
    <xf numFmtId="0" fontId="77" fillId="0" borderId="87" xfId="38" applyFont="1" applyBorder="1" applyAlignment="1" applyProtection="1">
      <alignment horizontal="left" vertical="top" wrapText="1"/>
      <protection locked="0"/>
    </xf>
    <xf numFmtId="3" fontId="78" fillId="40" borderId="11" xfId="38" applyNumberFormat="1" applyFont="1" applyFill="1" applyBorder="1" applyAlignment="1" applyProtection="1">
      <alignment vertical="top" wrapText="1"/>
      <protection locked="0"/>
    </xf>
    <xf numFmtId="3" fontId="78" fillId="40" borderId="262" xfId="38" applyNumberFormat="1" applyFont="1" applyFill="1" applyBorder="1" applyAlignment="1" applyProtection="1">
      <alignment vertical="top" wrapText="1"/>
      <protection locked="0"/>
    </xf>
    <xf numFmtId="166" fontId="77" fillId="40" borderId="87" xfId="27" applyNumberFormat="1" applyFont="1" applyFill="1" applyBorder="1" applyAlignment="1" applyProtection="1">
      <alignment horizontal="right" vertical="top" wrapText="1"/>
      <protection locked="0"/>
    </xf>
    <xf numFmtId="0" fontId="77" fillId="0" borderId="262" xfId="38" applyFont="1" applyBorder="1" applyAlignment="1" applyProtection="1">
      <alignment horizontal="left" vertical="top" wrapText="1"/>
      <protection locked="0"/>
    </xf>
    <xf numFmtId="166" fontId="77" fillId="40" borderId="262" xfId="27" applyNumberFormat="1" applyFont="1" applyFill="1" applyBorder="1" applyAlignment="1" applyProtection="1">
      <alignment horizontal="right" vertical="top" wrapText="1"/>
      <protection locked="0"/>
    </xf>
    <xf numFmtId="0" fontId="78" fillId="0" borderId="144" xfId="38" applyFont="1" applyFill="1" applyBorder="1" applyAlignment="1" applyProtection="1">
      <alignment horizontal="left" vertical="top" wrapText="1"/>
    </xf>
    <xf numFmtId="0" fontId="78" fillId="0" borderId="77" xfId="38" applyFont="1" applyFill="1" applyBorder="1" applyAlignment="1" applyProtection="1">
      <alignment horizontal="left" vertical="top" wrapText="1"/>
    </xf>
    <xf numFmtId="167" fontId="78" fillId="0" borderId="77" xfId="38" applyNumberFormat="1" applyFont="1" applyFill="1" applyBorder="1" applyAlignment="1" applyProtection="1">
      <alignment horizontal="right" vertical="top" wrapText="1"/>
    </xf>
    <xf numFmtId="0" fontId="78" fillId="0" borderId="77" xfId="38" applyFont="1" applyFill="1" applyBorder="1" applyAlignment="1" applyProtection="1">
      <alignment horizontal="right" vertical="top" wrapText="1"/>
    </xf>
    <xf numFmtId="3" fontId="78" fillId="40" borderId="270" xfId="38" applyNumberFormat="1" applyFont="1" applyFill="1" applyBorder="1" applyAlignment="1" applyProtection="1">
      <alignment vertical="top" wrapText="1"/>
      <protection locked="0"/>
    </xf>
    <xf numFmtId="3" fontId="78" fillId="40" borderId="259" xfId="38" applyNumberFormat="1" applyFont="1" applyFill="1" applyBorder="1" applyAlignment="1" applyProtection="1">
      <alignment vertical="top" wrapText="1"/>
      <protection locked="0"/>
    </xf>
    <xf numFmtId="167" fontId="78" fillId="0" borderId="88" xfId="38" applyNumberFormat="1" applyFont="1" applyFill="1" applyBorder="1" applyAlignment="1" applyProtection="1">
      <alignment horizontal="right" vertical="top" wrapText="1"/>
    </xf>
    <xf numFmtId="0" fontId="77" fillId="0" borderId="88" xfId="38" applyFont="1" applyBorder="1" applyAlignment="1" applyProtection="1">
      <alignment horizontal="center" vertical="top" wrapText="1"/>
    </xf>
    <xf numFmtId="0" fontId="77" fillId="0" borderId="0" xfId="38" applyFont="1" applyBorder="1" applyAlignment="1" applyProtection="1">
      <alignment horizontal="center" vertical="top" wrapText="1"/>
    </xf>
    <xf numFmtId="166" fontId="77" fillId="0" borderId="57" xfId="27" applyNumberFormat="1" applyFont="1" applyBorder="1" applyAlignment="1" applyProtection="1">
      <alignment horizontal="right" vertical="top" wrapText="1"/>
    </xf>
    <xf numFmtId="166" fontId="77" fillId="0" borderId="265" xfId="27" applyNumberFormat="1" applyFont="1" applyBorder="1" applyAlignment="1" applyProtection="1">
      <alignment horizontal="right" vertical="top" wrapText="1"/>
    </xf>
    <xf numFmtId="166" fontId="77" fillId="0" borderId="271" xfId="27" applyNumberFormat="1" applyFont="1" applyBorder="1" applyAlignment="1" applyProtection="1">
      <alignment horizontal="right" vertical="top" wrapText="1"/>
    </xf>
    <xf numFmtId="166" fontId="77" fillId="0" borderId="260" xfId="27" applyNumberFormat="1" applyFont="1" applyBorder="1" applyAlignment="1" applyProtection="1">
      <alignment horizontal="right" vertical="top" wrapText="1"/>
    </xf>
    <xf numFmtId="166" fontId="77" fillId="0" borderId="87" xfId="27" applyNumberFormat="1" applyFont="1" applyBorder="1" applyAlignment="1" applyProtection="1">
      <alignment horizontal="right" vertical="top" wrapText="1"/>
    </xf>
    <xf numFmtId="0" fontId="78" fillId="0" borderId="200" xfId="38" applyFont="1" applyFill="1" applyBorder="1" applyAlignment="1" applyProtection="1">
      <alignment horizontal="left" vertical="top" wrapText="1"/>
    </xf>
    <xf numFmtId="0" fontId="78" fillId="0" borderId="88" xfId="38" applyFont="1" applyFill="1" applyBorder="1" applyAlignment="1" applyProtection="1">
      <alignment horizontal="left" vertical="top" wrapText="1"/>
    </xf>
    <xf numFmtId="166" fontId="77" fillId="40" borderId="34" xfId="27" applyNumberFormat="1" applyFont="1" applyFill="1" applyBorder="1" applyAlignment="1" applyProtection="1">
      <alignment horizontal="right" vertical="top" wrapText="1"/>
      <protection locked="0"/>
    </xf>
    <xf numFmtId="0" fontId="78" fillId="0" borderId="61" xfId="0" applyFont="1" applyFill="1" applyBorder="1" applyAlignment="1" applyProtection="1">
      <alignment horizontal="center" vertical="top" wrapText="1"/>
      <protection locked="0"/>
    </xf>
    <xf numFmtId="0" fontId="78" fillId="0" borderId="137" xfId="0" applyFont="1" applyFill="1" applyBorder="1" applyAlignment="1" applyProtection="1">
      <alignment horizontal="center" vertical="top" wrapText="1"/>
      <protection locked="0"/>
    </xf>
    <xf numFmtId="0" fontId="77" fillId="40" borderId="270" xfId="38" applyFont="1" applyFill="1" applyBorder="1" applyAlignment="1" applyProtection="1">
      <alignment horizontal="left" vertical="top" wrapText="1"/>
      <protection locked="0"/>
    </xf>
    <xf numFmtId="0" fontId="77" fillId="40" borderId="259" xfId="38" applyFont="1" applyFill="1" applyBorder="1" applyAlignment="1" applyProtection="1">
      <alignment horizontal="left" vertical="top" wrapText="1"/>
      <protection locked="0"/>
    </xf>
    <xf numFmtId="3" fontId="78" fillId="40" borderId="87" xfId="38" applyNumberFormat="1" applyFont="1" applyFill="1" applyBorder="1" applyAlignment="1" applyProtection="1">
      <alignment vertical="top" wrapText="1"/>
      <protection locked="0"/>
    </xf>
    <xf numFmtId="167" fontId="78" fillId="0" borderId="0" xfId="38" applyNumberFormat="1" applyFont="1" applyFill="1" applyBorder="1" applyAlignment="1" applyProtection="1">
      <alignment horizontal="right" vertical="top" wrapText="1"/>
    </xf>
    <xf numFmtId="0" fontId="78" fillId="0" borderId="199" xfId="38" applyFont="1" applyBorder="1" applyAlignment="1" applyProtection="1">
      <alignment horizontal="center" vertical="top" wrapText="1"/>
      <protection locked="0"/>
    </xf>
    <xf numFmtId="0" fontId="78" fillId="0" borderId="19" xfId="0" applyFont="1" applyBorder="1" applyAlignment="1" applyProtection="1">
      <alignment horizontal="center" vertical="center" wrapText="1"/>
    </xf>
    <xf numFmtId="0" fontId="77" fillId="0" borderId="34" xfId="38" applyFont="1" applyBorder="1" applyAlignment="1" applyProtection="1">
      <alignment horizontal="left" vertical="top" wrapText="1"/>
      <protection locked="0"/>
    </xf>
    <xf numFmtId="169" fontId="78" fillId="0" borderId="34" xfId="38" applyNumberFormat="1" applyFont="1" applyBorder="1" applyAlignment="1" applyProtection="1">
      <alignment horizontal="right" vertical="top" wrapText="1"/>
      <protection locked="0"/>
    </xf>
    <xf numFmtId="169" fontId="78" fillId="0" borderId="10" xfId="38" applyNumberFormat="1" applyFont="1" applyBorder="1" applyAlignment="1" applyProtection="1">
      <alignment horizontal="right" vertical="top" wrapText="1"/>
      <protection locked="0"/>
    </xf>
    <xf numFmtId="0" fontId="78" fillId="0" borderId="151" xfId="35" applyFont="1" applyBorder="1" applyAlignment="1" applyProtection="1">
      <alignment horizontal="left" vertical="center" wrapText="1"/>
    </xf>
    <xf numFmtId="0" fontId="78" fillId="0" borderId="201" xfId="35" applyFont="1" applyBorder="1" applyAlignment="1" applyProtection="1">
      <alignment horizontal="left" vertical="center" wrapText="1"/>
    </xf>
    <xf numFmtId="166" fontId="77" fillId="0" borderId="34" xfId="27" applyNumberFormat="1" applyFont="1" applyBorder="1" applyAlignment="1" applyProtection="1">
      <alignment horizontal="right" vertical="top" wrapText="1"/>
    </xf>
    <xf numFmtId="167" fontId="77" fillId="0" borderId="0" xfId="35" applyNumberFormat="1" applyFont="1" applyBorder="1" applyAlignment="1" applyProtection="1">
      <alignment horizontal="left" vertical="top" wrapText="1"/>
      <protection locked="0"/>
    </xf>
    <xf numFmtId="1" fontId="123" fillId="0" borderId="0" xfId="27" applyNumberFormat="1" applyFont="1" applyFill="1" applyAlignment="1" applyProtection="1">
      <alignment horizontal="center" vertical="center" wrapText="1"/>
    </xf>
    <xf numFmtId="43" fontId="122" fillId="0" borderId="19" xfId="27" applyFont="1" applyFill="1" applyBorder="1" applyAlignment="1" applyProtection="1">
      <alignment horizontal="left" vertical="center" wrapText="1"/>
    </xf>
    <xf numFmtId="43" fontId="122" fillId="0" borderId="0" xfId="27" applyFont="1" applyFill="1" applyAlignment="1" applyProtection="1">
      <alignment horizontal="left" vertical="center" wrapText="1"/>
    </xf>
    <xf numFmtId="43" fontId="122" fillId="0" borderId="0" xfId="27" applyFont="1" applyFill="1" applyBorder="1" applyAlignment="1" applyProtection="1">
      <alignment horizontal="left" vertical="center" wrapText="1"/>
    </xf>
    <xf numFmtId="43" fontId="119" fillId="0" borderId="202" xfId="27" applyFont="1" applyFill="1" applyBorder="1" applyAlignment="1" applyProtection="1">
      <alignment horizontal="left" vertical="center" wrapText="1"/>
    </xf>
    <xf numFmtId="43" fontId="119" fillId="0" borderId="167" xfId="27" applyFont="1" applyFill="1" applyBorder="1" applyAlignment="1" applyProtection="1">
      <alignment horizontal="left" vertical="center" wrapText="1"/>
    </xf>
    <xf numFmtId="0" fontId="99" fillId="0" borderId="77" xfId="38" applyFont="1" applyBorder="1" applyAlignment="1" applyProtection="1">
      <alignment horizontal="center" vertical="center" wrapText="1"/>
      <protection locked="0"/>
    </xf>
    <xf numFmtId="0" fontId="99" fillId="0" borderId="78" xfId="38" applyFont="1" applyBorder="1" applyAlignment="1" applyProtection="1">
      <alignment horizontal="center" vertical="center" wrapText="1"/>
      <protection locked="0"/>
    </xf>
    <xf numFmtId="43" fontId="94" fillId="0" borderId="196" xfId="27" applyFont="1" applyBorder="1" applyAlignment="1" applyProtection="1">
      <alignment horizontal="left" vertical="top" wrapText="1"/>
    </xf>
    <xf numFmtId="43" fontId="94" fillId="0" borderId="138" xfId="27" applyFont="1" applyBorder="1" applyAlignment="1" applyProtection="1">
      <alignment horizontal="left" vertical="top" wrapText="1"/>
    </xf>
    <xf numFmtId="43" fontId="94" fillId="0" borderId="198" xfId="27" applyFont="1" applyBorder="1" applyAlignment="1" applyProtection="1">
      <alignment horizontal="left" vertical="top" wrapText="1"/>
    </xf>
    <xf numFmtId="3" fontId="78" fillId="0" borderId="27" xfId="35" applyNumberFormat="1" applyFont="1" applyBorder="1" applyAlignment="1" applyProtection="1">
      <alignment horizontal="center" vertical="center" wrapText="1"/>
    </xf>
    <xf numFmtId="43" fontId="89" fillId="41" borderId="203" xfId="27" applyFont="1" applyFill="1" applyBorder="1" applyAlignment="1" applyProtection="1">
      <alignment horizontal="left" vertical="top" wrapText="1"/>
    </xf>
    <xf numFmtId="43" fontId="89" fillId="41" borderId="96" xfId="27" applyFont="1" applyFill="1" applyBorder="1" applyAlignment="1" applyProtection="1">
      <alignment horizontal="left" vertical="top" wrapText="1"/>
    </xf>
    <xf numFmtId="43" fontId="98" fillId="45" borderId="35" xfId="27" applyFont="1" applyFill="1" applyBorder="1" applyAlignment="1" applyProtection="1">
      <alignment horizontal="left" vertical="top" wrapText="1"/>
    </xf>
    <xf numFmtId="43" fontId="98" fillId="45" borderId="13" xfId="27" applyFont="1" applyFill="1" applyBorder="1" applyAlignment="1" applyProtection="1">
      <alignment horizontal="left" vertical="top" wrapText="1"/>
    </xf>
    <xf numFmtId="43" fontId="89" fillId="33" borderId="35" xfId="27" applyFont="1" applyFill="1" applyBorder="1" applyAlignment="1" applyProtection="1">
      <alignment horizontal="left" vertical="top" wrapText="1"/>
    </xf>
    <xf numFmtId="43" fontId="89" fillId="33" borderId="13" xfId="27" applyFont="1" applyFill="1" applyBorder="1" applyAlignment="1" applyProtection="1">
      <alignment horizontal="left" vertical="top" wrapText="1"/>
    </xf>
    <xf numFmtId="3" fontId="78" fillId="0" borderId="87" xfId="27" applyNumberFormat="1" applyFont="1" applyBorder="1" applyAlignment="1" applyProtection="1">
      <alignment horizontal="center" vertical="center" wrapText="1"/>
    </xf>
    <xf numFmtId="3" fontId="78" fillId="0" borderId="76" xfId="27" applyNumberFormat="1" applyFont="1" applyBorder="1" applyAlignment="1" applyProtection="1">
      <alignment horizontal="center" vertical="center" wrapText="1"/>
    </xf>
    <xf numFmtId="3" fontId="77" fillId="40" borderId="10" xfId="38" applyNumberFormat="1" applyFont="1" applyFill="1" applyBorder="1" applyAlignment="1" applyProtection="1">
      <alignment horizontal="right" vertical="top" wrapText="1"/>
      <protection locked="0"/>
    </xf>
    <xf numFmtId="3" fontId="77" fillId="40" borderId="11" xfId="38" applyNumberFormat="1" applyFont="1" applyFill="1" applyBorder="1" applyAlignment="1" applyProtection="1">
      <alignment horizontal="right" vertical="top" wrapText="1"/>
      <protection locked="0"/>
    </xf>
    <xf numFmtId="1" fontId="78" fillId="40" borderId="10" xfId="38" applyNumberFormat="1" applyFont="1" applyFill="1" applyBorder="1" applyAlignment="1" applyProtection="1">
      <alignment horizontal="right" vertical="top" wrapText="1"/>
      <protection locked="0"/>
    </xf>
    <xf numFmtId="1" fontId="78" fillId="40" borderId="11" xfId="38" applyNumberFormat="1" applyFont="1" applyFill="1" applyBorder="1" applyAlignment="1" applyProtection="1">
      <alignment horizontal="right" vertical="top" wrapText="1"/>
      <protection locked="0"/>
    </xf>
    <xf numFmtId="0" fontId="99" fillId="0" borderId="0" xfId="38" applyFont="1" applyBorder="1" applyAlignment="1" applyProtection="1">
      <alignment horizontal="center" vertical="top" wrapText="1"/>
      <protection locked="0"/>
    </xf>
    <xf numFmtId="1" fontId="78" fillId="40" borderId="29" xfId="38" applyNumberFormat="1" applyFont="1" applyFill="1" applyBorder="1" applyAlignment="1" applyProtection="1">
      <alignment horizontal="right" vertical="top" wrapText="1"/>
      <protection locked="0"/>
    </xf>
    <xf numFmtId="2" fontId="77" fillId="0" borderId="10" xfId="38" applyNumberFormat="1" applyFont="1" applyBorder="1" applyAlignment="1" applyProtection="1">
      <alignment horizontal="left" vertical="top" wrapText="1"/>
      <protection locked="0"/>
    </xf>
    <xf numFmtId="2" fontId="77" fillId="0" borderId="11" xfId="38" applyNumberFormat="1" applyFont="1" applyBorder="1" applyAlignment="1" applyProtection="1">
      <alignment horizontal="left" vertical="top" wrapText="1"/>
      <protection locked="0"/>
    </xf>
    <xf numFmtId="2" fontId="77" fillId="0" borderId="29" xfId="38" applyNumberFormat="1" applyFont="1" applyBorder="1" applyAlignment="1" applyProtection="1">
      <alignment horizontal="left" vertical="top" wrapText="1"/>
      <protection locked="0"/>
    </xf>
    <xf numFmtId="3" fontId="77" fillId="40" borderId="29" xfId="38" applyNumberFormat="1" applyFont="1" applyFill="1" applyBorder="1" applyAlignment="1" applyProtection="1">
      <alignment horizontal="right" vertical="top" wrapText="1"/>
      <protection locked="0"/>
    </xf>
    <xf numFmtId="1" fontId="78" fillId="0" borderId="137" xfId="38" applyNumberFormat="1" applyFont="1" applyBorder="1" applyAlignment="1" applyProtection="1">
      <alignment horizontal="center" vertical="top" wrapText="1"/>
      <protection locked="0"/>
    </xf>
    <xf numFmtId="1" fontId="78" fillId="0" borderId="33" xfId="38" applyNumberFormat="1" applyFont="1" applyBorder="1" applyAlignment="1" applyProtection="1">
      <alignment horizontal="center" vertical="top" wrapText="1"/>
      <protection locked="0"/>
    </xf>
    <xf numFmtId="1" fontId="78" fillId="0" borderId="36" xfId="38" applyNumberFormat="1" applyFont="1" applyBorder="1" applyAlignment="1" applyProtection="1">
      <alignment horizontal="center" vertical="top" wrapText="1"/>
      <protection locked="0"/>
    </xf>
    <xf numFmtId="0" fontId="78" fillId="0" borderId="33" xfId="0" applyFont="1" applyFill="1" applyBorder="1" applyAlignment="1" applyProtection="1">
      <alignment horizontal="center" vertical="top" wrapText="1"/>
      <protection locked="0"/>
    </xf>
    <xf numFmtId="3" fontId="77" fillId="0" borderId="29" xfId="27" applyNumberFormat="1" applyFont="1" applyBorder="1" applyAlignment="1" applyProtection="1">
      <alignment horizontal="right" vertical="top" wrapText="1"/>
    </xf>
    <xf numFmtId="2" fontId="77" fillId="0" borderId="10" xfId="38" applyNumberFormat="1" applyFont="1" applyBorder="1" applyAlignment="1" applyProtection="1">
      <alignment horizontal="left" vertical="top" wrapText="1"/>
    </xf>
    <xf numFmtId="2" fontId="77" fillId="0" borderId="11" xfId="38" applyNumberFormat="1" applyFont="1" applyBorder="1" applyAlignment="1" applyProtection="1">
      <alignment horizontal="left" vertical="top" wrapText="1"/>
    </xf>
    <xf numFmtId="3" fontId="77" fillId="0" borderId="10" xfId="38" applyNumberFormat="1" applyFont="1" applyBorder="1" applyAlignment="1" applyProtection="1">
      <alignment horizontal="left" vertical="top" wrapText="1"/>
      <protection locked="0"/>
    </xf>
    <xf numFmtId="3" fontId="77" fillId="0" borderId="11" xfId="38" applyNumberFormat="1" applyFont="1" applyBorder="1" applyAlignment="1" applyProtection="1">
      <alignment horizontal="left" vertical="top" wrapText="1"/>
      <protection locked="0"/>
    </xf>
    <xf numFmtId="3" fontId="78" fillId="40" borderId="11" xfId="38" applyNumberFormat="1" applyFont="1" applyFill="1" applyBorder="1" applyAlignment="1" applyProtection="1">
      <alignment horizontal="right" vertical="top" wrapText="1"/>
      <protection locked="0"/>
    </xf>
    <xf numFmtId="3" fontId="78" fillId="40" borderId="10" xfId="38" applyNumberFormat="1" applyFont="1" applyFill="1" applyBorder="1" applyAlignment="1" applyProtection="1">
      <alignment horizontal="right" vertical="top" wrapText="1"/>
      <protection locked="0"/>
    </xf>
    <xf numFmtId="3" fontId="78" fillId="40" borderId="262" xfId="38" applyNumberFormat="1" applyFont="1" applyFill="1" applyBorder="1" applyAlignment="1" applyProtection="1">
      <alignment horizontal="right" vertical="top" wrapText="1"/>
      <protection locked="0"/>
    </xf>
    <xf numFmtId="3" fontId="78" fillId="40" borderId="270" xfId="38" applyNumberFormat="1" applyFont="1" applyFill="1" applyBorder="1" applyAlignment="1" applyProtection="1">
      <alignment horizontal="right" vertical="top" wrapText="1"/>
      <protection locked="0"/>
    </xf>
    <xf numFmtId="3" fontId="77" fillId="0" borderId="262" xfId="38" applyNumberFormat="1" applyFont="1" applyBorder="1" applyAlignment="1" applyProtection="1">
      <alignment horizontal="left" vertical="top" wrapText="1"/>
      <protection locked="0"/>
    </xf>
    <xf numFmtId="3" fontId="77" fillId="0" borderId="270" xfId="38" applyNumberFormat="1" applyFont="1" applyBorder="1" applyAlignment="1" applyProtection="1">
      <alignment horizontal="left" vertical="top" wrapText="1"/>
      <protection locked="0"/>
    </xf>
    <xf numFmtId="3" fontId="77" fillId="40" borderId="262" xfId="27" applyNumberFormat="1" applyFont="1" applyFill="1" applyBorder="1" applyAlignment="1" applyProtection="1">
      <alignment horizontal="right" vertical="top" wrapText="1"/>
      <protection locked="0"/>
    </xf>
    <xf numFmtId="3" fontId="77" fillId="40" borderId="270" xfId="27" applyNumberFormat="1" applyFont="1" applyFill="1" applyBorder="1" applyAlignment="1" applyProtection="1">
      <alignment horizontal="right" vertical="top" wrapText="1"/>
      <protection locked="0"/>
    </xf>
    <xf numFmtId="3" fontId="77" fillId="0" borderId="262" xfId="27" applyNumberFormat="1" applyFont="1" applyBorder="1" applyAlignment="1" applyProtection="1">
      <alignment horizontal="right" vertical="top" wrapText="1"/>
    </xf>
    <xf numFmtId="3" fontId="77" fillId="0" borderId="270" xfId="27" applyNumberFormat="1" applyFont="1" applyBorder="1" applyAlignment="1" applyProtection="1">
      <alignment horizontal="right" vertical="top" wrapText="1"/>
    </xf>
    <xf numFmtId="3" fontId="77" fillId="0" borderId="265" xfId="27" applyNumberFormat="1" applyFont="1" applyBorder="1" applyAlignment="1" applyProtection="1">
      <alignment horizontal="right" vertical="top" wrapText="1"/>
    </xf>
    <xf numFmtId="3" fontId="77" fillId="0" borderId="271" xfId="27" applyNumberFormat="1" applyFont="1" applyBorder="1" applyAlignment="1" applyProtection="1">
      <alignment horizontal="right" vertical="top" wrapText="1"/>
    </xf>
    <xf numFmtId="0" fontId="78" fillId="0" borderId="264" xfId="38" applyFont="1" applyBorder="1" applyAlignment="1" applyProtection="1">
      <alignment horizontal="center" vertical="top" wrapText="1"/>
      <protection locked="0"/>
    </xf>
    <xf numFmtId="0" fontId="78" fillId="0" borderId="272" xfId="38" applyFont="1" applyBorder="1" applyAlignment="1" applyProtection="1">
      <alignment horizontal="center" vertical="top" wrapText="1"/>
      <protection locked="0"/>
    </xf>
    <xf numFmtId="0" fontId="78" fillId="0" borderId="20" xfId="38" applyFont="1" applyBorder="1" applyAlignment="1" applyProtection="1">
      <alignment horizontal="center" vertical="top" wrapText="1"/>
      <protection locked="0"/>
    </xf>
    <xf numFmtId="3" fontId="78" fillId="40" borderId="87" xfId="38" applyNumberFormat="1" applyFont="1" applyFill="1" applyBorder="1" applyAlignment="1" applyProtection="1">
      <alignment horizontal="right" vertical="top" wrapText="1"/>
      <protection locked="0"/>
    </xf>
    <xf numFmtId="3" fontId="77" fillId="40" borderId="87" xfId="38" applyNumberFormat="1" applyFont="1" applyFill="1" applyBorder="1" applyAlignment="1" applyProtection="1">
      <alignment horizontal="left" vertical="top" wrapText="1"/>
      <protection locked="0"/>
    </xf>
    <xf numFmtId="3" fontId="77" fillId="40" borderId="262" xfId="38" applyNumberFormat="1" applyFont="1" applyFill="1" applyBorder="1" applyAlignment="1" applyProtection="1">
      <alignment horizontal="left" vertical="top" wrapText="1"/>
      <protection locked="0"/>
    </xf>
    <xf numFmtId="3" fontId="77" fillId="40" borderId="87" xfId="27" applyNumberFormat="1" applyFont="1" applyFill="1" applyBorder="1" applyAlignment="1" applyProtection="1">
      <alignment horizontal="right" vertical="top" wrapText="1"/>
      <protection locked="0"/>
    </xf>
    <xf numFmtId="3" fontId="77" fillId="0" borderId="87" xfId="27" applyNumberFormat="1" applyFont="1" applyBorder="1" applyAlignment="1" applyProtection="1">
      <alignment horizontal="right" vertical="top" wrapText="1"/>
    </xf>
    <xf numFmtId="3" fontId="77" fillId="0" borderId="76" xfId="27" applyNumberFormat="1" applyFont="1" applyBorder="1" applyAlignment="1" applyProtection="1">
      <alignment horizontal="right" vertical="top" wrapText="1"/>
    </xf>
    <xf numFmtId="3" fontId="77" fillId="40" borderId="10" xfId="38" applyNumberFormat="1" applyFont="1" applyFill="1" applyBorder="1" applyAlignment="1" applyProtection="1">
      <alignment horizontal="left" vertical="top" wrapText="1"/>
      <protection locked="0"/>
    </xf>
    <xf numFmtId="3" fontId="77" fillId="40" borderId="11" xfId="38" applyNumberFormat="1" applyFont="1" applyFill="1" applyBorder="1" applyAlignment="1" applyProtection="1">
      <alignment horizontal="left" vertical="top" wrapText="1"/>
      <protection locked="0"/>
    </xf>
    <xf numFmtId="0" fontId="78" fillId="0" borderId="10" xfId="0" applyFont="1" applyFill="1" applyBorder="1" applyAlignment="1" applyProtection="1">
      <alignment horizontal="center" vertical="top" wrapText="1"/>
      <protection locked="0"/>
    </xf>
    <xf numFmtId="0" fontId="78" fillId="0" borderId="11" xfId="0" applyFont="1" applyFill="1" applyBorder="1" applyAlignment="1" applyProtection="1">
      <alignment horizontal="center" vertical="top" wrapText="1"/>
      <protection locked="0"/>
    </xf>
    <xf numFmtId="0" fontId="78" fillId="0" borderId="10" xfId="38" applyFont="1" applyBorder="1" applyAlignment="1" applyProtection="1">
      <alignment horizontal="center" vertical="top" wrapText="1"/>
      <protection locked="0"/>
    </xf>
    <xf numFmtId="0" fontId="78" fillId="0" borderId="11" xfId="38" applyFont="1" applyBorder="1" applyAlignment="1" applyProtection="1">
      <alignment horizontal="center" vertical="top" wrapText="1"/>
      <protection locked="0"/>
    </xf>
    <xf numFmtId="0" fontId="94" fillId="0" borderId="197" xfId="0" applyFont="1" applyBorder="1" applyAlignment="1" applyProtection="1">
      <alignment horizontal="center" vertical="center" wrapText="1"/>
      <protection locked="0"/>
    </xf>
    <xf numFmtId="0" fontId="94" fillId="0" borderId="109" xfId="0" applyFont="1" applyBorder="1" applyAlignment="1" applyProtection="1">
      <alignment horizontal="center" vertical="center" wrapText="1"/>
      <protection locked="0"/>
    </xf>
    <xf numFmtId="0" fontId="94" fillId="0" borderId="110" xfId="0" applyFont="1" applyBorder="1" applyAlignment="1" applyProtection="1">
      <alignment horizontal="center" vertical="center" wrapText="1"/>
      <protection locked="0"/>
    </xf>
    <xf numFmtId="0" fontId="101" fillId="0" borderId="18" xfId="0" quotePrefix="1" applyFont="1" applyBorder="1" applyAlignment="1" applyProtection="1">
      <alignment horizontal="left" vertical="center" wrapText="1"/>
    </xf>
    <xf numFmtId="0" fontId="101" fillId="0" borderId="11" xfId="0" quotePrefix="1" applyFont="1" applyBorder="1" applyAlignment="1" applyProtection="1">
      <alignment horizontal="left" vertical="center" wrapText="1"/>
    </xf>
    <xf numFmtId="0" fontId="101" fillId="40" borderId="18" xfId="0" quotePrefix="1" applyFont="1" applyFill="1" applyBorder="1" applyAlignment="1" applyProtection="1">
      <alignment horizontal="left" vertical="center" wrapText="1"/>
      <protection locked="0"/>
    </xf>
    <xf numFmtId="0" fontId="101" fillId="40" borderId="11" xfId="0" quotePrefix="1" applyFont="1" applyFill="1" applyBorder="1" applyAlignment="1" applyProtection="1">
      <alignment horizontal="left" vertical="center" wrapText="1"/>
      <protection locked="0"/>
    </xf>
    <xf numFmtId="0" fontId="85" fillId="0" borderId="18" xfId="0" applyFont="1" applyBorder="1" applyAlignment="1" applyProtection="1">
      <alignment horizontal="left" vertical="center" wrapText="1"/>
    </xf>
    <xf numFmtId="0" fontId="85" fillId="0" borderId="11" xfId="0" applyFont="1" applyBorder="1" applyAlignment="1" applyProtection="1">
      <alignment horizontal="left" vertical="center" wrapText="1"/>
    </xf>
    <xf numFmtId="0" fontId="85" fillId="0" borderId="26" xfId="0" applyFont="1" applyBorder="1" applyAlignment="1" applyProtection="1">
      <alignment horizontal="center" vertical="center" wrapText="1"/>
    </xf>
    <xf numFmtId="0" fontId="85" fillId="0" borderId="29" xfId="0" applyFont="1" applyBorder="1" applyAlignment="1" applyProtection="1">
      <alignment horizontal="center" vertical="center" wrapText="1"/>
    </xf>
    <xf numFmtId="0" fontId="101" fillId="0" borderId="206" xfId="0" quotePrefix="1" applyFont="1" applyBorder="1" applyAlignment="1" applyProtection="1">
      <alignment horizontal="left" vertical="center" wrapText="1"/>
    </xf>
    <xf numFmtId="0" fontId="98" fillId="47" borderId="204" xfId="0" applyFont="1" applyFill="1" applyBorder="1" applyAlignment="1" applyProtection="1">
      <alignment horizontal="left" vertical="center" wrapText="1"/>
    </xf>
    <xf numFmtId="0" fontId="98" fillId="47" borderId="205" xfId="0" applyFont="1" applyFill="1" applyBorder="1" applyAlignment="1" applyProtection="1">
      <alignment horizontal="left" vertical="center" wrapText="1"/>
    </xf>
    <xf numFmtId="0" fontId="85" fillId="0" borderId="92" xfId="0" applyFont="1" applyBorder="1" applyAlignment="1" applyProtection="1">
      <alignment horizontal="center" vertical="center" wrapText="1"/>
    </xf>
    <xf numFmtId="0" fontId="85" fillId="0" borderId="28" xfId="0" applyFont="1" applyBorder="1" applyAlignment="1" applyProtection="1">
      <alignment horizontal="center" vertical="center" wrapText="1"/>
    </xf>
    <xf numFmtId="43" fontId="94" fillId="0" borderId="0" xfId="27" applyFont="1" applyBorder="1" applyAlignment="1" applyProtection="1">
      <alignment horizontal="center" vertical="center" wrapText="1"/>
    </xf>
    <xf numFmtId="43" fontId="133" fillId="47" borderId="207" xfId="27" applyFont="1" applyFill="1" applyBorder="1" applyAlignment="1" applyProtection="1">
      <alignment horizontal="center" vertical="center" wrapText="1"/>
    </xf>
    <xf numFmtId="43" fontId="99" fillId="47" borderId="147" xfId="27" applyFont="1" applyFill="1" applyBorder="1" applyAlignment="1" applyProtection="1">
      <alignment horizontal="center" vertical="center" wrapText="1"/>
    </xf>
    <xf numFmtId="43" fontId="99" fillId="47" borderId="208" xfId="27" applyFont="1" applyFill="1" applyBorder="1" applyAlignment="1" applyProtection="1">
      <alignment horizontal="center" vertical="center" wrapText="1"/>
    </xf>
    <xf numFmtId="43" fontId="99" fillId="47" borderId="101" xfId="27" applyFont="1" applyFill="1" applyBorder="1" applyAlignment="1" applyProtection="1">
      <alignment horizontal="center" vertical="center" wrapText="1"/>
    </xf>
    <xf numFmtId="43" fontId="99" fillId="47" borderId="102" xfId="27" applyFont="1" applyFill="1" applyBorder="1" applyAlignment="1" applyProtection="1">
      <alignment horizontal="center" vertical="center" wrapText="1"/>
    </xf>
    <xf numFmtId="43" fontId="99" fillId="47" borderId="103" xfId="27" applyFont="1" applyFill="1" applyBorder="1" applyAlignment="1" applyProtection="1">
      <alignment horizontal="center" vertical="center" wrapText="1"/>
    </xf>
    <xf numFmtId="0" fontId="101" fillId="0" borderId="209" xfId="0" quotePrefix="1" applyFont="1" applyBorder="1" applyAlignment="1" applyProtection="1">
      <alignment horizontal="left" vertical="center" wrapText="1"/>
    </xf>
    <xf numFmtId="0" fontId="77" fillId="0" borderId="147" xfId="0" applyFont="1" applyBorder="1" applyAlignment="1" applyProtection="1">
      <alignment horizontal="center" vertical="center" wrapText="1"/>
    </xf>
    <xf numFmtId="0" fontId="134" fillId="0" borderId="95" xfId="0" applyFont="1" applyBorder="1" applyAlignment="1" applyProtection="1">
      <alignment horizontal="left" vertical="center"/>
    </xf>
    <xf numFmtId="0" fontId="134" fillId="0" borderId="147" xfId="0" applyFont="1" applyBorder="1" applyAlignment="1" applyProtection="1">
      <alignment horizontal="left" vertical="center"/>
    </xf>
    <xf numFmtId="0" fontId="89" fillId="41" borderId="187" xfId="0" applyFont="1" applyFill="1" applyBorder="1" applyAlignment="1" applyProtection="1">
      <alignment horizontal="left" vertical="center" wrapText="1"/>
    </xf>
    <xf numFmtId="0" fontId="89" fillId="41" borderId="188" xfId="0" applyFont="1" applyFill="1" applyBorder="1" applyAlignment="1" applyProtection="1">
      <alignment horizontal="left" vertical="center" wrapText="1"/>
    </xf>
    <xf numFmtId="0" fontId="116" fillId="0" borderId="188" xfId="0" applyFont="1" applyFill="1" applyBorder="1" applyAlignment="1" applyProtection="1">
      <alignment horizontal="right" vertical="center"/>
    </xf>
    <xf numFmtId="0" fontId="102" fillId="0" borderId="147" xfId="0" quotePrefix="1" applyFont="1" applyBorder="1" applyAlignment="1" applyProtection="1">
      <alignment horizontal="left" vertical="center" wrapText="1"/>
    </xf>
    <xf numFmtId="0" fontId="135" fillId="50" borderId="187" xfId="0" applyFont="1" applyFill="1" applyBorder="1" applyAlignment="1" applyProtection="1">
      <alignment horizontal="center" vertical="center"/>
    </xf>
    <xf numFmtId="0" fontId="135" fillId="50" borderId="188" xfId="0" applyFont="1" applyFill="1" applyBorder="1" applyAlignment="1" applyProtection="1">
      <alignment horizontal="center" vertical="center"/>
    </xf>
    <xf numFmtId="0" fontId="135" fillId="50" borderId="100" xfId="0" applyFont="1" applyFill="1" applyBorder="1" applyAlignment="1" applyProtection="1">
      <alignment horizontal="center" vertical="center"/>
    </xf>
    <xf numFmtId="0" fontId="94" fillId="0" borderId="0" xfId="0" applyFont="1" applyFill="1" applyBorder="1" applyAlignment="1" applyProtection="1">
      <alignment horizontal="center" vertical="center"/>
    </xf>
    <xf numFmtId="0" fontId="105" fillId="0" borderId="101" xfId="0" applyFont="1" applyFill="1" applyBorder="1" applyAlignment="1" applyProtection="1">
      <alignment horizontal="left" vertical="center"/>
    </xf>
    <xf numFmtId="0" fontId="105" fillId="0" borderId="102" xfId="0" applyFont="1" applyFill="1" applyBorder="1" applyAlignment="1" applyProtection="1">
      <alignment horizontal="left" vertical="center"/>
    </xf>
    <xf numFmtId="0" fontId="105" fillId="0" borderId="103" xfId="0" applyFont="1" applyFill="1" applyBorder="1" applyAlignment="1" applyProtection="1">
      <alignment horizontal="left" vertical="center"/>
    </xf>
    <xf numFmtId="0" fontId="85" fillId="0" borderId="0" xfId="0" applyFont="1" applyFill="1" applyBorder="1" applyAlignment="1" applyProtection="1">
      <alignment horizontal="center" vertical="center"/>
    </xf>
    <xf numFmtId="0" fontId="136" fillId="0" borderId="210" xfId="0" applyFont="1" applyFill="1" applyBorder="1" applyAlignment="1" applyProtection="1">
      <alignment horizontal="center" vertical="center" wrapText="1"/>
    </xf>
    <xf numFmtId="0" fontId="136" fillId="0" borderId="211" xfId="0" applyFont="1" applyFill="1" applyBorder="1" applyAlignment="1" applyProtection="1">
      <alignment horizontal="center" vertical="center" wrapText="1"/>
    </xf>
    <xf numFmtId="0" fontId="41" fillId="0" borderId="212" xfId="35" applyFont="1" applyBorder="1" applyAlignment="1" applyProtection="1">
      <alignment horizontal="center" vertical="center" wrapText="1"/>
    </xf>
    <xf numFmtId="0" fontId="41" fillId="0" borderId="63" xfId="35" applyFont="1" applyBorder="1" applyAlignment="1" applyProtection="1">
      <alignment horizontal="center" vertical="center" wrapText="1"/>
    </xf>
    <xf numFmtId="0" fontId="41" fillId="0" borderId="213" xfId="35" applyFont="1" applyBorder="1" applyAlignment="1" applyProtection="1">
      <alignment horizontal="center" vertical="center" wrapText="1"/>
    </xf>
    <xf numFmtId="0" fontId="4" fillId="0" borderId="133" xfId="35" applyFont="1" applyBorder="1" applyAlignment="1" applyProtection="1">
      <alignment horizontal="center" vertical="center" wrapText="1"/>
    </xf>
    <xf numFmtId="0" fontId="4" fillId="0" borderId="62" xfId="35" applyFont="1" applyBorder="1" applyAlignment="1" applyProtection="1">
      <alignment horizontal="center" vertical="center" wrapText="1"/>
    </xf>
    <xf numFmtId="0" fontId="4" fillId="0" borderId="214" xfId="35" applyFont="1" applyBorder="1" applyAlignment="1" applyProtection="1">
      <alignment horizontal="center" vertical="center" wrapText="1"/>
    </xf>
    <xf numFmtId="0" fontId="4" fillId="38" borderId="215" xfId="35" applyFont="1" applyFill="1" applyBorder="1" applyAlignment="1" applyProtection="1">
      <alignment horizontal="center" vertical="center" wrapText="1"/>
    </xf>
    <xf numFmtId="0" fontId="4" fillId="38" borderId="91" xfId="35" applyFont="1" applyFill="1" applyBorder="1" applyAlignment="1" applyProtection="1">
      <alignment horizontal="center" vertical="center" wrapText="1"/>
    </xf>
    <xf numFmtId="0" fontId="4" fillId="38" borderId="106" xfId="35" applyFont="1" applyFill="1" applyBorder="1" applyAlignment="1" applyProtection="1">
      <alignment horizontal="center" vertical="center" wrapText="1"/>
    </xf>
    <xf numFmtId="0" fontId="4" fillId="0" borderId="33" xfId="35" applyFont="1" applyBorder="1" applyAlignment="1" applyProtection="1">
      <alignment horizontal="center" vertical="center" wrapText="1"/>
    </xf>
    <xf numFmtId="0" fontId="4" fillId="51" borderId="11" xfId="35" applyFont="1" applyFill="1" applyBorder="1" applyAlignment="1" applyProtection="1">
      <alignment horizontal="center" vertical="center" wrapText="1"/>
    </xf>
    <xf numFmtId="0" fontId="4" fillId="52" borderId="216" xfId="35" applyFont="1" applyFill="1" applyBorder="1" applyAlignment="1" applyProtection="1">
      <alignment horizontal="center" vertical="center" wrapText="1"/>
    </xf>
    <xf numFmtId="0" fontId="4" fillId="52" borderId="217" xfId="35" applyFont="1" applyFill="1" applyBorder="1" applyAlignment="1" applyProtection="1">
      <alignment horizontal="center" vertical="center" wrapText="1"/>
    </xf>
    <xf numFmtId="167" fontId="4" fillId="0" borderId="102" xfId="35" applyNumberFormat="1" applyFont="1" applyBorder="1" applyAlignment="1" applyProtection="1">
      <alignment horizontal="center" vertical="center"/>
    </xf>
    <xf numFmtId="0" fontId="29" fillId="0" borderId="147" xfId="35" applyFont="1" applyFill="1" applyBorder="1" applyAlignment="1" applyProtection="1">
      <alignment horizontal="left" vertical="center"/>
    </xf>
    <xf numFmtId="167" fontId="4" fillId="0" borderId="39" xfId="35" applyNumberFormat="1" applyFont="1" applyFill="1" applyBorder="1" applyAlignment="1" applyProtection="1">
      <alignment horizontal="center" vertical="center" wrapText="1"/>
    </xf>
    <xf numFmtId="167" fontId="4" fillId="0" borderId="218" xfId="35" applyNumberFormat="1" applyFont="1" applyFill="1" applyBorder="1" applyAlignment="1" applyProtection="1">
      <alignment horizontal="center" vertical="center" wrapText="1"/>
    </xf>
    <xf numFmtId="0" fontId="4" fillId="0" borderId="29" xfId="35" applyFont="1" applyBorder="1" applyAlignment="1" applyProtection="1">
      <alignment horizontal="center" vertical="center" wrapText="1"/>
    </xf>
    <xf numFmtId="0" fontId="4" fillId="0" borderId="10" xfId="35" applyFont="1" applyBorder="1" applyAlignment="1" applyProtection="1">
      <alignment horizontal="center" vertical="center" wrapText="1"/>
    </xf>
    <xf numFmtId="0" fontId="4" fillId="0" borderId="11" xfId="35" applyFont="1" applyBorder="1" applyAlignment="1" applyProtection="1">
      <alignment horizontal="center" vertical="center" wrapText="1"/>
    </xf>
    <xf numFmtId="0" fontId="4" fillId="0" borderId="90" xfId="35" applyFont="1" applyBorder="1" applyAlignment="1" applyProtection="1">
      <alignment horizontal="center" vertical="center" wrapText="1"/>
    </xf>
    <xf numFmtId="0" fontId="4" fillId="0" borderId="57" xfId="35" applyFont="1" applyBorder="1" applyAlignment="1" applyProtection="1">
      <alignment horizontal="center" vertical="center" wrapText="1"/>
    </xf>
    <xf numFmtId="0" fontId="4" fillId="0" borderId="58" xfId="35" applyFont="1" applyBorder="1" applyAlignment="1" applyProtection="1">
      <alignment horizontal="center" vertical="center" wrapText="1"/>
    </xf>
    <xf numFmtId="0" fontId="4" fillId="48" borderId="217" xfId="35" applyFont="1" applyFill="1" applyBorder="1" applyAlignment="1" applyProtection="1">
      <alignment horizontal="center" vertical="center" wrapText="1"/>
    </xf>
    <xf numFmtId="0" fontId="4" fillId="48" borderId="52" xfId="35" applyFont="1" applyFill="1" applyBorder="1" applyAlignment="1" applyProtection="1">
      <alignment horizontal="center" vertical="center" wrapText="1"/>
    </xf>
    <xf numFmtId="0" fontId="4" fillId="48" borderId="114" xfId="35" applyFont="1" applyFill="1" applyBorder="1" applyAlignment="1" applyProtection="1">
      <alignment horizontal="center" vertical="center" wrapText="1"/>
    </xf>
    <xf numFmtId="0" fontId="36" fillId="30" borderId="219" xfId="35" applyFont="1" applyFill="1" applyBorder="1" applyAlignment="1" applyProtection="1">
      <alignment horizontal="center" vertical="center"/>
    </xf>
    <xf numFmtId="0" fontId="36" fillId="30" borderId="220" xfId="35" applyFont="1" applyFill="1" applyBorder="1" applyAlignment="1" applyProtection="1">
      <alignment horizontal="center" vertical="center"/>
    </xf>
    <xf numFmtId="0" fontId="36" fillId="30" borderId="221" xfId="35" applyFont="1" applyFill="1" applyBorder="1" applyAlignment="1" applyProtection="1">
      <alignment horizontal="center" vertical="center"/>
    </xf>
    <xf numFmtId="0" fontId="4" fillId="0" borderId="70" xfId="35" applyFont="1" applyBorder="1" applyAlignment="1" applyProtection="1">
      <alignment horizontal="center" vertical="center" wrapText="1"/>
    </xf>
    <xf numFmtId="0" fontId="4" fillId="0" borderId="36" xfId="35" applyFont="1" applyBorder="1" applyAlignment="1" applyProtection="1">
      <alignment horizontal="center" vertical="center" wrapText="1"/>
    </xf>
    <xf numFmtId="0" fontId="4" fillId="0" borderId="61" xfId="35" applyFont="1" applyBorder="1" applyAlignment="1" applyProtection="1">
      <alignment horizontal="center" vertical="center" wrapText="1"/>
    </xf>
    <xf numFmtId="0" fontId="4" fillId="0" borderId="137" xfId="35" applyFont="1" applyBorder="1" applyAlignment="1" applyProtection="1">
      <alignment horizontal="center" vertical="center" wrapText="1"/>
    </xf>
    <xf numFmtId="0" fontId="31" fillId="25" borderId="219" xfId="35" applyFont="1" applyFill="1" applyBorder="1" applyAlignment="1" applyProtection="1">
      <alignment horizontal="center" vertical="center"/>
    </xf>
    <xf numFmtId="0" fontId="31" fillId="25" borderId="220" xfId="35" applyFont="1" applyFill="1" applyBorder="1" applyAlignment="1" applyProtection="1">
      <alignment horizontal="center" vertical="center"/>
    </xf>
    <xf numFmtId="0" fontId="31" fillId="25" borderId="103" xfId="35" applyFont="1" applyFill="1" applyBorder="1" applyAlignment="1" applyProtection="1">
      <alignment horizontal="center" vertical="center"/>
    </xf>
    <xf numFmtId="0" fontId="31" fillId="31" borderId="219" xfId="35" applyFont="1" applyFill="1" applyBorder="1" applyAlignment="1" applyProtection="1">
      <alignment horizontal="center" vertical="center"/>
    </xf>
    <xf numFmtId="0" fontId="31" fillId="31" borderId="220" xfId="35" applyFont="1" applyFill="1" applyBorder="1" applyAlignment="1" applyProtection="1">
      <alignment horizontal="center" vertical="center"/>
    </xf>
    <xf numFmtId="0" fontId="31" fillId="31" borderId="221" xfId="35" applyFont="1" applyFill="1" applyBorder="1" applyAlignment="1" applyProtection="1">
      <alignment horizontal="center" vertical="center"/>
    </xf>
    <xf numFmtId="0" fontId="4" fillId="0" borderId="68" xfId="35" applyFont="1" applyBorder="1" applyAlignment="1" applyProtection="1">
      <alignment horizontal="center" vertical="center" wrapText="1"/>
    </xf>
    <xf numFmtId="0" fontId="50" fillId="0" borderId="133" xfId="35" applyFont="1" applyBorder="1" applyAlignment="1" applyProtection="1">
      <alignment horizontal="center" vertical="center" textRotation="90" wrapText="1"/>
    </xf>
    <xf numFmtId="0" fontId="50" fillId="0" borderId="62" xfId="35" applyFont="1" applyBorder="1" applyAlignment="1" applyProtection="1">
      <alignment horizontal="center" vertical="center" textRotation="90" wrapText="1"/>
    </xf>
    <xf numFmtId="0" fontId="4" fillId="53" borderId="216" xfId="35" applyFont="1" applyFill="1" applyBorder="1" applyAlignment="1" applyProtection="1">
      <alignment horizontal="center" vertical="center" wrapText="1"/>
    </xf>
    <xf numFmtId="0" fontId="4" fillId="53" borderId="131" xfId="35" applyFont="1" applyFill="1" applyBorder="1" applyAlignment="1" applyProtection="1">
      <alignment horizontal="center" vertical="center" wrapText="1"/>
    </xf>
    <xf numFmtId="0" fontId="4" fillId="54" borderId="69" xfId="35" applyFont="1" applyFill="1" applyBorder="1" applyAlignment="1" applyProtection="1">
      <alignment horizontal="center" vertical="center" wrapText="1"/>
    </xf>
    <xf numFmtId="0" fontId="4" fillId="0" borderId="34" xfId="35" applyFont="1" applyBorder="1" applyAlignment="1" applyProtection="1">
      <alignment horizontal="center" vertical="center" wrapText="1"/>
    </xf>
    <xf numFmtId="0" fontId="42" fillId="0" borderId="35" xfId="35" applyFont="1" applyBorder="1" applyAlignment="1" applyProtection="1">
      <alignment horizontal="center" vertical="center" wrapText="1"/>
    </xf>
    <xf numFmtId="0" fontId="42" fillId="0" borderId="13" xfId="35" applyFont="1" applyBorder="1" applyAlignment="1" applyProtection="1">
      <alignment horizontal="center" vertical="center" wrapText="1"/>
    </xf>
    <xf numFmtId="0" fontId="42" fillId="0" borderId="64" xfId="35" applyFont="1" applyBorder="1" applyAlignment="1" applyProtection="1">
      <alignment horizontal="center" vertical="center" wrapText="1"/>
    </xf>
    <xf numFmtId="0" fontId="40" fillId="21" borderId="148" xfId="35" applyFont="1" applyFill="1" applyBorder="1" applyAlignment="1" applyProtection="1">
      <alignment horizontal="center" vertical="center" wrapText="1"/>
      <protection locked="0"/>
    </xf>
    <xf numFmtId="0" fontId="40" fillId="21" borderId="13" xfId="35" applyFont="1" applyFill="1" applyBorder="1" applyAlignment="1" applyProtection="1">
      <alignment horizontal="center" vertical="center" wrapText="1"/>
      <protection locked="0"/>
    </xf>
    <xf numFmtId="0" fontId="40" fillId="21" borderId="149" xfId="35" applyFont="1" applyFill="1" applyBorder="1" applyAlignment="1" applyProtection="1">
      <alignment horizontal="center" vertical="center" wrapText="1"/>
      <protection locked="0"/>
    </xf>
    <xf numFmtId="0" fontId="31" fillId="41" borderId="26" xfId="35" applyFont="1" applyFill="1" applyBorder="1" applyAlignment="1" applyProtection="1">
      <alignment horizontal="center" vertical="center"/>
    </xf>
    <xf numFmtId="0" fontId="31" fillId="41" borderId="223" xfId="35" applyFont="1" applyFill="1" applyBorder="1" applyAlignment="1" applyProtection="1">
      <alignment horizontal="center" vertical="center"/>
    </xf>
    <xf numFmtId="0" fontId="4" fillId="0" borderId="36" xfId="35" applyFont="1" applyFill="1" applyBorder="1" applyAlignment="1" applyProtection="1">
      <alignment horizontal="center" vertical="center" wrapText="1"/>
    </xf>
    <xf numFmtId="0" fontId="4" fillId="0" borderId="61" xfId="35" applyFont="1" applyFill="1" applyBorder="1" applyAlignment="1" applyProtection="1">
      <alignment horizontal="center" vertical="center" wrapText="1"/>
    </xf>
    <xf numFmtId="0" fontId="4" fillId="0" borderId="137" xfId="35" applyFont="1" applyFill="1" applyBorder="1" applyAlignment="1" applyProtection="1">
      <alignment horizontal="center" vertical="center" wrapText="1"/>
    </xf>
    <xf numFmtId="0" fontId="4" fillId="0" borderId="224" xfId="35" applyFont="1" applyBorder="1" applyAlignment="1" applyProtection="1">
      <alignment horizontal="center" vertical="center" wrapText="1"/>
    </xf>
    <xf numFmtId="0" fontId="4" fillId="0" borderId="225" xfId="35" applyFont="1" applyBorder="1" applyAlignment="1" applyProtection="1">
      <alignment horizontal="center" vertical="center" wrapText="1"/>
    </xf>
    <xf numFmtId="0" fontId="4" fillId="0" borderId="226" xfId="35" applyFont="1" applyBorder="1" applyAlignment="1" applyProtection="1">
      <alignment horizontal="center" vertical="center" wrapText="1"/>
    </xf>
    <xf numFmtId="0" fontId="4" fillId="0" borderId="227" xfId="35" applyFont="1" applyBorder="1" applyAlignment="1" applyProtection="1">
      <alignment horizontal="center" vertical="center" wrapText="1"/>
    </xf>
    <xf numFmtId="0" fontId="4" fillId="0" borderId="50" xfId="35" applyFont="1" applyBorder="1" applyAlignment="1" applyProtection="1">
      <alignment horizontal="center" vertical="center" wrapText="1"/>
    </xf>
    <xf numFmtId="0" fontId="4" fillId="0" borderId="228" xfId="35" applyFont="1" applyBorder="1" applyAlignment="1" applyProtection="1">
      <alignment horizontal="center" vertical="center" wrapText="1"/>
    </xf>
    <xf numFmtId="0" fontId="45" fillId="31" borderId="219" xfId="35" applyFont="1" applyFill="1" applyBorder="1" applyAlignment="1" applyProtection="1">
      <alignment horizontal="center" vertical="center"/>
    </xf>
    <xf numFmtId="0" fontId="45" fillId="31" borderId="220" xfId="35" applyFont="1" applyFill="1" applyBorder="1" applyAlignment="1" applyProtection="1">
      <alignment horizontal="center" vertical="center"/>
    </xf>
    <xf numFmtId="0" fontId="45" fillId="41" borderId="219" xfId="35" applyFont="1" applyFill="1" applyBorder="1" applyAlignment="1" applyProtection="1">
      <alignment horizontal="center" vertical="center"/>
    </xf>
    <xf numFmtId="0" fontId="45" fillId="41" borderId="220" xfId="35" applyFont="1" applyFill="1" applyBorder="1" applyAlignment="1" applyProtection="1">
      <alignment horizontal="center" vertical="center"/>
    </xf>
    <xf numFmtId="0" fontId="45" fillId="41" borderId="222" xfId="35" applyFont="1" applyFill="1" applyBorder="1" applyAlignment="1" applyProtection="1">
      <alignment horizontal="center" vertical="center"/>
    </xf>
    <xf numFmtId="0" fontId="4" fillId="0" borderId="29" xfId="35" applyFont="1" applyFill="1" applyBorder="1" applyAlignment="1" applyProtection="1">
      <alignment horizontal="center" vertical="center" textRotation="90" wrapText="1"/>
    </xf>
    <xf numFmtId="0" fontId="4" fillId="0" borderId="34" xfId="35" applyFont="1" applyFill="1" applyBorder="1" applyAlignment="1" applyProtection="1">
      <alignment horizontal="center" vertical="center" textRotation="90" wrapText="1"/>
    </xf>
    <xf numFmtId="0" fontId="4" fillId="0" borderId="230" xfId="35" applyFont="1" applyFill="1" applyBorder="1" applyAlignment="1" applyProtection="1">
      <alignment horizontal="center" vertical="center" textRotation="90" wrapText="1"/>
    </xf>
    <xf numFmtId="0" fontId="4" fillId="0" borderId="231" xfId="35" applyFont="1" applyFill="1" applyBorder="1" applyAlignment="1" applyProtection="1">
      <alignment horizontal="center" vertical="center" textRotation="90" wrapText="1"/>
    </xf>
    <xf numFmtId="0" fontId="4" fillId="0" borderId="232" xfId="35" applyFont="1" applyFill="1" applyBorder="1" applyAlignment="1" applyProtection="1">
      <alignment horizontal="center" vertical="center" textRotation="90" wrapText="1"/>
    </xf>
    <xf numFmtId="0" fontId="4" fillId="0" borderId="233" xfId="35" applyFont="1" applyFill="1" applyBorder="1" applyAlignment="1" applyProtection="1">
      <alignment horizontal="center" vertical="center" textRotation="90" wrapText="1"/>
    </xf>
    <xf numFmtId="0" fontId="4" fillId="0" borderId="28" xfId="35" applyFont="1" applyBorder="1" applyAlignment="1" applyProtection="1">
      <alignment horizontal="center" vertical="center" textRotation="90" wrapText="1"/>
    </xf>
    <xf numFmtId="0" fontId="4" fillId="0" borderId="47" xfId="35" applyFont="1" applyBorder="1" applyAlignment="1" applyProtection="1">
      <alignment horizontal="center" vertical="center" textRotation="90" wrapText="1"/>
    </xf>
    <xf numFmtId="0" fontId="4" fillId="0" borderId="234" xfId="35" applyFont="1" applyBorder="1" applyAlignment="1" applyProtection="1">
      <alignment horizontal="center" vertical="center" textRotation="90" wrapText="1"/>
    </xf>
    <xf numFmtId="0" fontId="45" fillId="41" borderId="128" xfId="35" applyFont="1" applyFill="1" applyBorder="1" applyAlignment="1" applyProtection="1">
      <alignment horizontal="center" vertical="center"/>
    </xf>
    <xf numFmtId="0" fontId="36" fillId="32" borderId="229" xfId="35" applyFont="1" applyFill="1" applyBorder="1" applyAlignment="1" applyProtection="1">
      <alignment horizontal="center" vertical="center"/>
    </xf>
    <xf numFmtId="0" fontId="36" fillId="32" borderId="220" xfId="35" applyFont="1" applyFill="1" applyBorder="1" applyAlignment="1" applyProtection="1">
      <alignment horizontal="center" vertical="center"/>
    </xf>
    <xf numFmtId="0" fontId="36" fillId="32" borderId="221" xfId="35" applyFont="1" applyFill="1" applyBorder="1" applyAlignment="1" applyProtection="1">
      <alignment horizontal="center" vertical="center"/>
    </xf>
    <xf numFmtId="0" fontId="4" fillId="0" borderId="29" xfId="35" applyFont="1" applyFill="1" applyBorder="1" applyAlignment="1" applyProtection="1">
      <alignment horizontal="center" vertical="center" wrapText="1"/>
    </xf>
    <xf numFmtId="0" fontId="4" fillId="0" borderId="34" xfId="35" applyFont="1" applyFill="1" applyBorder="1" applyAlignment="1" applyProtection="1">
      <alignment horizontal="center" vertical="center" wrapText="1"/>
    </xf>
    <xf numFmtId="0" fontId="4" fillId="0" borderId="230" xfId="35" applyFont="1" applyFill="1" applyBorder="1" applyAlignment="1" applyProtection="1">
      <alignment horizontal="center" vertical="center" wrapText="1"/>
    </xf>
    <xf numFmtId="0" fontId="42" fillId="0" borderId="129" xfId="35" applyFont="1" applyBorder="1" applyAlignment="1" applyProtection="1">
      <alignment horizontal="center" vertical="center" textRotation="90" wrapText="1"/>
    </xf>
    <xf numFmtId="0" fontId="42" fillId="0" borderId="238" xfId="35" applyFont="1" applyBorder="1" applyAlignment="1" applyProtection="1">
      <alignment horizontal="center" vertical="center" textRotation="90" wrapText="1"/>
    </xf>
    <xf numFmtId="0" fontId="42" fillId="0" borderId="216" xfId="35" applyFont="1" applyBorder="1" applyAlignment="1" applyProtection="1">
      <alignment horizontal="center" vertical="center" textRotation="90" wrapText="1"/>
    </xf>
    <xf numFmtId="0" fontId="42" fillId="0" borderId="202" xfId="35" applyFont="1" applyBorder="1" applyAlignment="1" applyProtection="1">
      <alignment horizontal="center" vertical="center" textRotation="90" wrapText="1"/>
    </xf>
    <xf numFmtId="0" fontId="27" fillId="37" borderId="102" xfId="35" applyFont="1" applyFill="1" applyBorder="1" applyAlignment="1" applyProtection="1">
      <alignment horizontal="left" vertical="center"/>
    </xf>
    <xf numFmtId="0" fontId="39" fillId="26" borderId="90" xfId="35" applyFont="1" applyFill="1" applyBorder="1" applyAlignment="1" applyProtection="1">
      <alignment horizontal="center" vertical="center" textRotation="90" wrapText="1"/>
    </xf>
    <xf numFmtId="0" fontId="39" fillId="26" borderId="57" xfId="35" applyFont="1" applyFill="1" applyBorder="1" applyAlignment="1" applyProtection="1">
      <alignment horizontal="center" vertical="center" textRotation="90" wrapText="1"/>
    </xf>
    <xf numFmtId="0" fontId="39" fillId="26" borderId="235" xfId="35" applyFont="1" applyFill="1" applyBorder="1" applyAlignment="1" applyProtection="1">
      <alignment horizontal="center" vertical="center" textRotation="90" wrapText="1"/>
    </xf>
    <xf numFmtId="0" fontId="4" fillId="0" borderId="133" xfId="35" applyFont="1" applyFill="1" applyBorder="1" applyAlignment="1" applyProtection="1">
      <alignment horizontal="center" vertical="center" textRotation="90" wrapText="1"/>
    </xf>
    <xf numFmtId="0" fontId="4" fillId="0" borderId="62" xfId="35" applyFont="1" applyFill="1" applyBorder="1" applyAlignment="1" applyProtection="1">
      <alignment horizontal="center" vertical="center" textRotation="90" wrapText="1"/>
    </xf>
    <xf numFmtId="0" fontId="4" fillId="0" borderId="236" xfId="35" applyFont="1" applyFill="1" applyBorder="1" applyAlignment="1" applyProtection="1">
      <alignment horizontal="center" vertical="center" textRotation="90" wrapText="1"/>
    </xf>
    <xf numFmtId="0" fontId="4" fillId="0" borderId="134" xfId="35" applyFont="1" applyFill="1" applyBorder="1" applyAlignment="1" applyProtection="1">
      <alignment horizontal="center" vertical="center"/>
    </xf>
    <xf numFmtId="0" fontId="4" fillId="0" borderId="181" xfId="35" applyFont="1" applyFill="1" applyBorder="1" applyAlignment="1" applyProtection="1">
      <alignment horizontal="center" vertical="center"/>
    </xf>
    <xf numFmtId="0" fontId="4" fillId="0" borderId="239" xfId="35" applyFont="1" applyFill="1" applyBorder="1" applyAlignment="1" applyProtection="1">
      <alignment horizontal="center" vertical="center"/>
    </xf>
    <xf numFmtId="0" fontId="4" fillId="0" borderId="240" xfId="35" applyFont="1" applyFill="1" applyBorder="1" applyAlignment="1" applyProtection="1">
      <alignment horizontal="center" vertical="center"/>
    </xf>
    <xf numFmtId="0" fontId="137" fillId="0" borderId="35" xfId="35" applyFont="1" applyFill="1" applyBorder="1" applyAlignment="1" applyProtection="1">
      <alignment horizontal="center" vertical="center" wrapText="1"/>
    </xf>
    <xf numFmtId="0" fontId="137" fillId="0" borderId="13" xfId="35" applyFont="1" applyFill="1" applyBorder="1" applyAlignment="1" applyProtection="1">
      <alignment horizontal="center" vertical="center" wrapText="1"/>
    </xf>
    <xf numFmtId="0" fontId="4" fillId="0" borderId="90" xfId="35" applyFont="1" applyFill="1" applyBorder="1" applyAlignment="1" applyProtection="1">
      <alignment horizontal="center" vertical="center" wrapText="1"/>
    </xf>
    <xf numFmtId="0" fontId="4" fillId="0" borderId="57" xfId="35" applyFont="1" applyFill="1" applyBorder="1" applyAlignment="1" applyProtection="1">
      <alignment horizontal="center" vertical="center" wrapText="1"/>
    </xf>
    <xf numFmtId="0" fontId="4" fillId="0" borderId="58" xfId="35" applyFont="1" applyFill="1" applyBorder="1" applyAlignment="1" applyProtection="1">
      <alignment horizontal="center" vertical="center" wrapText="1"/>
    </xf>
    <xf numFmtId="0" fontId="4" fillId="0" borderId="102" xfId="35" applyFont="1" applyBorder="1" applyAlignment="1" applyProtection="1">
      <alignment horizontal="center" vertical="center"/>
    </xf>
    <xf numFmtId="0" fontId="4" fillId="55" borderId="67" xfId="35" applyFont="1" applyFill="1" applyBorder="1" applyAlignment="1" applyProtection="1">
      <alignment horizontal="center" vertical="center" wrapText="1"/>
    </xf>
    <xf numFmtId="0" fontId="4" fillId="37" borderId="216" xfId="35" applyFont="1" applyFill="1" applyBorder="1" applyAlignment="1" applyProtection="1">
      <alignment horizontal="center" vertical="center" wrapText="1"/>
    </xf>
    <xf numFmtId="0" fontId="4" fillId="37" borderId="131" xfId="35" applyFont="1" applyFill="1" applyBorder="1" applyAlignment="1" applyProtection="1">
      <alignment horizontal="center" vertical="center" wrapText="1"/>
    </xf>
    <xf numFmtId="0" fontId="4" fillId="37" borderId="237" xfId="35" applyFont="1" applyFill="1" applyBorder="1" applyAlignment="1" applyProtection="1">
      <alignment horizontal="center" vertical="center" wrapText="1"/>
    </xf>
    <xf numFmtId="0" fontId="4" fillId="37" borderId="99" xfId="35" applyFont="1" applyFill="1" applyBorder="1" applyAlignment="1" applyProtection="1">
      <alignment horizontal="center" vertical="center" wrapText="1"/>
    </xf>
    <xf numFmtId="0" fontId="132" fillId="56" borderId="204" xfId="35" applyFont="1" applyFill="1" applyBorder="1" applyAlignment="1">
      <alignment horizontal="left" vertical="center" wrapText="1"/>
    </xf>
    <xf numFmtId="0" fontId="132" fillId="56" borderId="205" xfId="35" applyFont="1" applyFill="1" applyBorder="1" applyAlignment="1">
      <alignment horizontal="left" vertical="center" wrapText="1"/>
    </xf>
    <xf numFmtId="167" fontId="87" fillId="35" borderId="127" xfId="35" applyNumberFormat="1" applyFont="1" applyFill="1" applyBorder="1" applyAlignment="1">
      <alignment horizontal="right" vertical="center"/>
    </xf>
    <xf numFmtId="167" fontId="87" fillId="35" borderId="138" xfId="35" applyNumberFormat="1" applyFont="1" applyFill="1" applyBorder="1" applyAlignment="1">
      <alignment horizontal="right" vertical="center"/>
    </xf>
    <xf numFmtId="167" fontId="90" fillId="23" borderId="11" xfId="35" applyNumberFormat="1" applyFont="1" applyFill="1" applyBorder="1" applyAlignment="1">
      <alignment horizontal="right" vertical="center"/>
    </xf>
    <xf numFmtId="167" fontId="90" fillId="23" borderId="91" xfId="35" applyNumberFormat="1" applyFont="1" applyFill="1" applyBorder="1" applyAlignment="1">
      <alignment horizontal="right" vertical="center"/>
    </xf>
    <xf numFmtId="0" fontId="132" fillId="56" borderId="241" xfId="35" applyFont="1" applyFill="1" applyBorder="1" applyAlignment="1">
      <alignment horizontal="left" vertical="center" wrapText="1"/>
    </xf>
    <xf numFmtId="0" fontId="132" fillId="56" borderId="14" xfId="35" applyFont="1" applyFill="1" applyBorder="1" applyAlignment="1">
      <alignment horizontal="left" vertical="center" wrapText="1"/>
    </xf>
    <xf numFmtId="0" fontId="132" fillId="56" borderId="229" xfId="35" applyFont="1" applyFill="1" applyBorder="1" applyAlignment="1">
      <alignment horizontal="left" vertical="center" wrapText="1"/>
    </xf>
    <xf numFmtId="0" fontId="132" fillId="56" borderId="222" xfId="35" applyFont="1" applyFill="1" applyBorder="1" applyAlignment="1">
      <alignment horizontal="left" vertical="center" wrapText="1"/>
    </xf>
    <xf numFmtId="167" fontId="89" fillId="35" borderId="128" xfId="35" applyNumberFormat="1" applyFont="1" applyFill="1" applyBorder="1" applyAlignment="1">
      <alignment horizontal="right" vertical="center"/>
    </xf>
    <xf numFmtId="167" fontId="89" fillId="35" borderId="220" xfId="35" applyNumberFormat="1" applyFont="1" applyFill="1" applyBorder="1" applyAlignment="1">
      <alignment horizontal="right" vertical="center"/>
    </xf>
    <xf numFmtId="0" fontId="89" fillId="34" borderId="242" xfId="35" applyFont="1" applyFill="1" applyBorder="1" applyAlignment="1">
      <alignment horizontal="left" vertical="center" wrapText="1"/>
    </xf>
    <xf numFmtId="0" fontId="89" fillId="34" borderId="152" xfId="35" applyFont="1" applyFill="1" applyBorder="1" applyAlignment="1">
      <alignment horizontal="left" vertical="center" wrapText="1"/>
    </xf>
    <xf numFmtId="1" fontId="90" fillId="23" borderId="11" xfId="35" applyNumberFormat="1" applyFont="1" applyFill="1" applyBorder="1" applyAlignment="1">
      <alignment horizontal="center" vertical="center"/>
    </xf>
    <xf numFmtId="0" fontId="89" fillId="34" borderId="243" xfId="35" applyFont="1" applyFill="1" applyBorder="1" applyAlignment="1">
      <alignment horizontal="left" vertical="center" wrapText="1"/>
    </xf>
    <xf numFmtId="0" fontId="89" fillId="34" borderId="139" xfId="35" applyFont="1" applyFill="1" applyBorder="1" applyAlignment="1">
      <alignment horizontal="left" vertical="center" wrapText="1"/>
    </xf>
    <xf numFmtId="167" fontId="87" fillId="49" borderId="151" xfId="35" applyNumberFormat="1" applyFont="1" applyFill="1" applyBorder="1" applyAlignment="1">
      <alignment horizontal="right" vertical="center"/>
    </xf>
    <xf numFmtId="167" fontId="87" fillId="49" borderId="244" xfId="35" applyNumberFormat="1" applyFont="1" applyFill="1" applyBorder="1" applyAlignment="1">
      <alignment horizontal="right" vertical="center"/>
    </xf>
    <xf numFmtId="167" fontId="138" fillId="34" borderId="196" xfId="35" applyNumberFormat="1" applyFont="1" applyFill="1" applyBorder="1" applyAlignment="1">
      <alignment horizontal="right" vertical="center" wrapText="1"/>
    </xf>
    <xf numFmtId="0" fontId="138" fillId="34" borderId="138" xfId="35" applyFont="1" applyFill="1" applyBorder="1" applyAlignment="1">
      <alignment horizontal="right" vertical="center" wrapText="1"/>
    </xf>
    <xf numFmtId="0" fontId="138" fillId="34" borderId="245" xfId="35" applyFont="1" applyFill="1" applyBorder="1" applyAlignment="1">
      <alignment horizontal="right" vertical="center" wrapText="1"/>
    </xf>
    <xf numFmtId="167" fontId="89" fillId="35" borderId="11" xfId="35" applyNumberFormat="1" applyFont="1" applyFill="1" applyBorder="1" applyAlignment="1">
      <alignment horizontal="right" vertical="center"/>
    </xf>
    <xf numFmtId="167" fontId="89" fillId="35" borderId="68" xfId="35" applyNumberFormat="1" applyFont="1" applyFill="1" applyBorder="1" applyAlignment="1">
      <alignment horizontal="right" vertical="center"/>
    </xf>
    <xf numFmtId="0" fontId="89" fillId="34" borderId="138" xfId="35" applyFont="1" applyFill="1" applyBorder="1" applyAlignment="1">
      <alignment horizontal="left" vertical="center" wrapText="1"/>
    </xf>
    <xf numFmtId="167" fontId="87" fillId="46" borderId="107" xfId="35" applyNumberFormat="1" applyFont="1" applyFill="1" applyBorder="1" applyAlignment="1">
      <alignment horizontal="right" vertical="center"/>
    </xf>
    <xf numFmtId="167" fontId="87" fillId="46" borderId="34" xfId="35" applyNumberFormat="1" applyFont="1" applyFill="1" applyBorder="1" applyAlignment="1">
      <alignment horizontal="right" vertical="center"/>
    </xf>
    <xf numFmtId="167" fontId="87" fillId="46" borderId="246" xfId="35" applyNumberFormat="1" applyFont="1" applyFill="1" applyBorder="1" applyAlignment="1">
      <alignment horizontal="right" vertical="center"/>
    </xf>
    <xf numFmtId="167" fontId="138" fillId="34" borderId="138" xfId="35" applyNumberFormat="1" applyFont="1" applyFill="1" applyBorder="1" applyAlignment="1">
      <alignment horizontal="right" vertical="center" wrapText="1"/>
    </xf>
    <xf numFmtId="167" fontId="138" fillId="34" borderId="245" xfId="35" applyNumberFormat="1" applyFont="1" applyFill="1" applyBorder="1" applyAlignment="1">
      <alignment horizontal="right" vertical="center" wrapText="1"/>
    </xf>
    <xf numFmtId="167" fontId="78" fillId="23" borderId="11" xfId="35" applyNumberFormat="1" applyFont="1" applyFill="1" applyBorder="1" applyAlignment="1">
      <alignment horizontal="right" vertical="center"/>
    </xf>
    <xf numFmtId="167" fontId="78" fillId="23" borderId="91" xfId="35" applyNumberFormat="1" applyFont="1" applyFill="1" applyBorder="1" applyAlignment="1">
      <alignment horizontal="right" vertical="center"/>
    </xf>
    <xf numFmtId="167" fontId="87" fillId="35" borderId="247" xfId="35" applyNumberFormat="1" applyFont="1" applyFill="1" applyBorder="1" applyAlignment="1">
      <alignment horizontal="right" vertical="center"/>
    </xf>
    <xf numFmtId="167" fontId="87" fillId="35" borderId="140" xfId="35" applyNumberFormat="1" applyFont="1" applyFill="1" applyBorder="1" applyAlignment="1">
      <alignment horizontal="right" vertical="center"/>
    </xf>
    <xf numFmtId="167" fontId="87" fillId="35" borderId="53" xfId="35" applyNumberFormat="1" applyFont="1" applyFill="1" applyBorder="1" applyAlignment="1">
      <alignment horizontal="right" vertical="center"/>
    </xf>
    <xf numFmtId="167" fontId="87" fillId="35" borderId="0" xfId="35" applyNumberFormat="1" applyFont="1" applyFill="1" applyBorder="1" applyAlignment="1">
      <alignment horizontal="right" vertical="center"/>
    </xf>
    <xf numFmtId="167" fontId="87" fillId="35" borderId="146" xfId="35" applyNumberFormat="1" applyFont="1" applyFill="1" applyBorder="1" applyAlignment="1">
      <alignment horizontal="right" vertical="center"/>
    </xf>
    <xf numFmtId="167" fontId="87" fillId="35" borderId="77" xfId="35" applyNumberFormat="1" applyFont="1" applyFill="1" applyBorder="1" applyAlignment="1">
      <alignment horizontal="right" vertical="center"/>
    </xf>
    <xf numFmtId="0" fontId="89" fillId="34" borderId="248" xfId="35" applyFont="1" applyFill="1" applyBorder="1" applyAlignment="1">
      <alignment horizontal="center" vertical="center" wrapText="1"/>
    </xf>
    <xf numFmtId="0" fontId="89" fillId="34" borderId="82" xfId="35" applyFont="1" applyFill="1" applyBorder="1" applyAlignment="1">
      <alignment horizontal="center" vertical="center" wrapText="1"/>
    </xf>
    <xf numFmtId="0" fontId="89" fillId="34" borderId="84" xfId="35" applyFont="1" applyFill="1" applyBorder="1" applyAlignment="1">
      <alignment horizontal="center" vertical="center" wrapText="1"/>
    </xf>
    <xf numFmtId="0" fontId="85" fillId="34" borderId="21" xfId="35" applyFont="1" applyFill="1" applyBorder="1" applyAlignment="1">
      <alignment horizontal="left" vertical="center" wrapText="1"/>
    </xf>
    <xf numFmtId="0" fontId="85" fillId="34" borderId="249" xfId="35" applyFont="1" applyFill="1" applyBorder="1" applyAlignment="1">
      <alignment horizontal="left" vertical="center" wrapText="1"/>
    </xf>
    <xf numFmtId="0" fontId="85" fillId="34" borderId="250" xfId="35" applyFont="1" applyFill="1" applyBorder="1" applyAlignment="1">
      <alignment horizontal="left" vertical="center" wrapText="1"/>
    </xf>
    <xf numFmtId="0" fontId="85" fillId="34" borderId="251" xfId="35" applyFont="1" applyFill="1" applyBorder="1" applyAlignment="1">
      <alignment horizontal="left" vertical="center" wrapText="1"/>
    </xf>
    <xf numFmtId="0" fontId="87" fillId="34" borderId="87" xfId="35" applyFont="1" applyFill="1" applyBorder="1" applyAlignment="1">
      <alignment horizontal="center" vertical="center"/>
    </xf>
    <xf numFmtId="0" fontId="78" fillId="46" borderId="142" xfId="35" applyFont="1" applyFill="1" applyBorder="1" applyAlignment="1">
      <alignment horizontal="center" vertical="center" wrapText="1"/>
    </xf>
    <xf numFmtId="0" fontId="78" fillId="46" borderId="140" xfId="35" applyFont="1" applyFill="1" applyBorder="1" applyAlignment="1">
      <alignment horizontal="center" vertical="center" wrapText="1"/>
    </xf>
    <xf numFmtId="0" fontId="78" fillId="46" borderId="189" xfId="35" applyFont="1" applyFill="1" applyBorder="1" applyAlignment="1">
      <alignment horizontal="center" vertical="center" wrapText="1"/>
    </xf>
    <xf numFmtId="0" fontId="78" fillId="46" borderId="237" xfId="35" applyFont="1" applyFill="1" applyBorder="1" applyAlignment="1">
      <alignment horizontal="center" vertical="center" wrapText="1"/>
    </xf>
    <xf numFmtId="0" fontId="78" fillId="46" borderId="99" xfId="35" applyFont="1" applyFill="1" applyBorder="1" applyAlignment="1">
      <alignment horizontal="center" vertical="center" wrapText="1"/>
    </xf>
    <xf numFmtId="0" fontId="78" fillId="46" borderId="184" xfId="35" applyFont="1" applyFill="1" applyBorder="1" applyAlignment="1">
      <alignment horizontal="center" vertical="center" wrapText="1"/>
    </xf>
    <xf numFmtId="0" fontId="78" fillId="46" borderId="216" xfId="35" applyFont="1" applyFill="1" applyBorder="1" applyAlignment="1">
      <alignment horizontal="left" vertical="top" wrapText="1"/>
    </xf>
    <xf numFmtId="0" fontId="78" fillId="46" borderId="131" xfId="35" applyFont="1" applyFill="1" applyBorder="1" applyAlignment="1">
      <alignment horizontal="left" vertical="top" wrapText="1"/>
    </xf>
    <xf numFmtId="0" fontId="78" fillId="46" borderId="186" xfId="35" applyFont="1" applyFill="1" applyBorder="1" applyAlignment="1">
      <alignment horizontal="left" vertical="top" wrapText="1"/>
    </xf>
    <xf numFmtId="0" fontId="78" fillId="46" borderId="19" xfId="35" applyFont="1" applyFill="1" applyBorder="1" applyAlignment="1">
      <alignment horizontal="left" vertical="top" wrapText="1"/>
    </xf>
    <xf numFmtId="0" fontId="78" fillId="46" borderId="0" xfId="35" applyFont="1" applyFill="1" applyBorder="1" applyAlignment="1">
      <alignment horizontal="left" vertical="top" wrapText="1"/>
    </xf>
    <xf numFmtId="0" fontId="78" fillId="46" borderId="83" xfId="35" applyFont="1" applyFill="1" applyBorder="1" applyAlignment="1">
      <alignment horizontal="left" vertical="top" wrapText="1"/>
    </xf>
    <xf numFmtId="0" fontId="78" fillId="46" borderId="252" xfId="35" applyFont="1" applyFill="1" applyBorder="1" applyAlignment="1">
      <alignment horizontal="left" vertical="top" wrapText="1"/>
    </xf>
    <xf numFmtId="0" fontId="78" fillId="46" borderId="147" xfId="35" applyFont="1" applyFill="1" applyBorder="1" applyAlignment="1">
      <alignment horizontal="left" vertical="top" wrapText="1"/>
    </xf>
    <xf numFmtId="0" fontId="78" fillId="46" borderId="104" xfId="35" applyFont="1" applyFill="1" applyBorder="1" applyAlignment="1">
      <alignment horizontal="left" vertical="top" wrapText="1"/>
    </xf>
    <xf numFmtId="167" fontId="89" fillId="35" borderId="130" xfId="35" applyNumberFormat="1" applyFont="1" applyFill="1" applyBorder="1" applyAlignment="1">
      <alignment horizontal="right" vertical="center"/>
    </xf>
    <xf numFmtId="167" fontId="89" fillId="35" borderId="190" xfId="35" applyNumberFormat="1" applyFont="1" applyFill="1" applyBorder="1" applyAlignment="1">
      <alignment horizontal="right" vertical="center"/>
    </xf>
    <xf numFmtId="167" fontId="87" fillId="35" borderId="109" xfId="35" applyNumberFormat="1" applyFont="1" applyFill="1" applyBorder="1" applyAlignment="1">
      <alignment horizontal="right" vertical="center"/>
    </xf>
    <xf numFmtId="0" fontId="87" fillId="34" borderId="256" xfId="35" applyFont="1" applyFill="1" applyBorder="1" applyAlignment="1">
      <alignment horizontal="center" vertical="center"/>
    </xf>
    <xf numFmtId="0" fontId="94" fillId="35" borderId="138" xfId="35" applyFont="1" applyFill="1" applyBorder="1" applyAlignment="1">
      <alignment horizontal="center" vertical="center"/>
    </xf>
    <xf numFmtId="0" fontId="94" fillId="35" borderId="245" xfId="35" applyFont="1" applyFill="1" applyBorder="1" applyAlignment="1">
      <alignment horizontal="center" vertical="center"/>
    </xf>
    <xf numFmtId="0" fontId="89" fillId="35" borderId="87" xfId="35" applyFont="1" applyFill="1" applyBorder="1" applyAlignment="1">
      <alignment horizontal="center" vertical="center" wrapText="1"/>
    </xf>
    <xf numFmtId="0" fontId="89" fillId="35" borderId="178" xfId="35" applyFont="1" applyFill="1" applyBorder="1" applyAlignment="1">
      <alignment horizontal="center" vertical="center" wrapText="1"/>
    </xf>
    <xf numFmtId="0" fontId="89" fillId="34" borderId="243" xfId="35" applyFont="1" applyFill="1" applyBorder="1" applyAlignment="1">
      <alignment horizontal="center" vertical="center"/>
    </xf>
    <xf numFmtId="0" fontId="89" fillId="34" borderId="139" xfId="35" applyFont="1" applyFill="1" applyBorder="1" applyAlignment="1">
      <alignment horizontal="center" vertical="center"/>
    </xf>
    <xf numFmtId="0" fontId="94" fillId="35" borderId="84" xfId="35" applyFont="1" applyFill="1" applyBorder="1" applyAlignment="1">
      <alignment horizontal="right" vertical="center"/>
    </xf>
    <xf numFmtId="0" fontId="58" fillId="35" borderId="77" xfId="0" applyFont="1" applyFill="1" applyBorder="1" applyAlignment="1">
      <alignment vertical="center"/>
    </xf>
    <xf numFmtId="0" fontId="89" fillId="34" borderId="20" xfId="35" applyFont="1" applyFill="1" applyBorder="1" applyAlignment="1">
      <alignment horizontal="center" vertical="center" wrapText="1"/>
    </xf>
    <xf numFmtId="0" fontId="89" fillId="34" borderId="87" xfId="35" applyFont="1" applyFill="1" applyBorder="1" applyAlignment="1">
      <alignment horizontal="center" vertical="center" wrapText="1"/>
    </xf>
    <xf numFmtId="0" fontId="89" fillId="34" borderId="256" xfId="35" applyFont="1" applyFill="1" applyBorder="1" applyAlignment="1">
      <alignment horizontal="center" vertical="center" wrapText="1"/>
    </xf>
    <xf numFmtId="0" fontId="78" fillId="34" borderId="87" xfId="35" applyFont="1" applyFill="1" applyBorder="1" applyAlignment="1">
      <alignment horizontal="center" vertical="center"/>
    </xf>
    <xf numFmtId="0" fontId="78" fillId="34" borderId="256" xfId="35" applyFont="1" applyFill="1" applyBorder="1" applyAlignment="1">
      <alignment horizontal="center" vertical="center"/>
    </xf>
    <xf numFmtId="0" fontId="89" fillId="34" borderId="248" xfId="35" applyFont="1" applyFill="1" applyBorder="1" applyAlignment="1">
      <alignment horizontal="left" vertical="center" wrapText="1"/>
    </xf>
    <xf numFmtId="0" fontId="89" fillId="34" borderId="140" xfId="35" applyFont="1" applyFill="1" applyBorder="1" applyAlignment="1">
      <alignment horizontal="left" vertical="center" wrapText="1"/>
    </xf>
    <xf numFmtId="0" fontId="89" fillId="34" borderId="82" xfId="35" applyFont="1" applyFill="1" applyBorder="1" applyAlignment="1">
      <alignment horizontal="left" vertical="center" wrapText="1"/>
    </xf>
    <xf numFmtId="0" fontId="89" fillId="34" borderId="0" xfId="35" applyFont="1" applyFill="1" applyBorder="1" applyAlignment="1">
      <alignment horizontal="left" vertical="center" wrapText="1"/>
    </xf>
    <xf numFmtId="0" fontId="89" fillId="34" borderId="84" xfId="35" applyFont="1" applyFill="1" applyBorder="1" applyAlignment="1">
      <alignment horizontal="left" vertical="center" wrapText="1"/>
    </xf>
    <xf numFmtId="0" fontId="89" fillId="34" borderId="77" xfId="35" applyFont="1" applyFill="1" applyBorder="1" applyAlignment="1">
      <alignment horizontal="left" vertical="center" wrapText="1"/>
    </xf>
    <xf numFmtId="167" fontId="87" fillId="35" borderId="253" xfId="35" applyNumberFormat="1" applyFont="1" applyFill="1" applyBorder="1" applyAlignment="1">
      <alignment horizontal="right" vertical="center"/>
    </xf>
    <xf numFmtId="167" fontId="87" fillId="35" borderId="254" xfId="35" applyNumberFormat="1" applyFont="1" applyFill="1" applyBorder="1" applyAlignment="1">
      <alignment horizontal="right" vertical="center"/>
    </xf>
    <xf numFmtId="167" fontId="87" fillId="35" borderId="255" xfId="35" applyNumberFormat="1" applyFont="1" applyFill="1" applyBorder="1" applyAlignment="1">
      <alignment horizontal="right" vertical="center"/>
    </xf>
    <xf numFmtId="0" fontId="140" fillId="0" borderId="82" xfId="35" applyFont="1" applyFill="1" applyBorder="1" applyAlignment="1">
      <alignment horizontal="center" vertical="center" wrapText="1"/>
    </xf>
    <xf numFmtId="0" fontId="140" fillId="0" borderId="0" xfId="35" applyFont="1" applyFill="1" applyAlignment="1">
      <alignment horizontal="center" vertical="center" wrapText="1"/>
    </xf>
    <xf numFmtId="0" fontId="139" fillId="35" borderId="92" xfId="35" applyFont="1" applyFill="1" applyBorder="1" applyAlignment="1">
      <alignment horizontal="center" vertical="center"/>
    </xf>
    <xf numFmtId="0" fontId="139" fillId="35" borderId="222" xfId="35" applyFont="1" applyFill="1" applyBorder="1" applyAlignment="1">
      <alignment horizontal="center" vertical="center"/>
    </xf>
    <xf numFmtId="0" fontId="139" fillId="35" borderId="26" xfId="35" applyFont="1" applyFill="1" applyBorder="1" applyAlignment="1">
      <alignment horizontal="center" vertical="center"/>
    </xf>
    <xf numFmtId="0" fontId="139" fillId="35" borderId="28" xfId="35" applyFont="1" applyFill="1" applyBorder="1" applyAlignment="1">
      <alignment horizontal="center" vertical="center"/>
    </xf>
    <xf numFmtId="0" fontId="139" fillId="35" borderId="217" xfId="35" applyFont="1" applyFill="1" applyBorder="1" applyAlignment="1">
      <alignment horizontal="center" vertical="center"/>
    </xf>
    <xf numFmtId="0" fontId="139" fillId="35" borderId="29" xfId="35" applyFont="1" applyFill="1" applyBorder="1" applyAlignment="1">
      <alignment horizontal="center" vertical="center"/>
    </xf>
    <xf numFmtId="0" fontId="85" fillId="35" borderId="257" xfId="35" applyFont="1" applyFill="1" applyBorder="1" applyAlignment="1">
      <alignment horizontal="center" vertical="center"/>
    </xf>
    <xf numFmtId="0" fontId="85" fillId="35" borderId="26" xfId="35" applyFont="1" applyFill="1" applyBorder="1" applyAlignment="1">
      <alignment horizontal="center" vertical="center"/>
    </xf>
    <xf numFmtId="0" fontId="89" fillId="35" borderId="12" xfId="35" applyFont="1" applyFill="1" applyBorder="1" applyAlignment="1">
      <alignment horizontal="center" vertical="center"/>
    </xf>
    <xf numFmtId="0" fontId="89" fillId="35" borderId="27" xfId="35" applyFont="1" applyFill="1" applyBorder="1" applyAlignment="1">
      <alignment horizontal="center" vertical="center"/>
    </xf>
    <xf numFmtId="0" fontId="139" fillId="46" borderId="187" xfId="35" applyFont="1" applyFill="1" applyBorder="1" applyAlignment="1">
      <alignment horizontal="left" vertical="center" wrapText="1"/>
    </xf>
    <xf numFmtId="0" fontId="139" fillId="46" borderId="188" xfId="35" applyFont="1" applyFill="1" applyBorder="1" applyAlignment="1">
      <alignment horizontal="left" vertical="center" wrapText="1"/>
    </xf>
    <xf numFmtId="0" fontId="139" fillId="46" borderId="100" xfId="35" applyFont="1" applyFill="1" applyBorder="1" applyAlignment="1">
      <alignment horizontal="left" vertical="center" wrapText="1"/>
    </xf>
    <xf numFmtId="0" fontId="78" fillId="23" borderId="258" xfId="35" applyFont="1" applyFill="1" applyBorder="1" applyAlignment="1">
      <alignment horizontal="center" vertical="center" wrapText="1"/>
    </xf>
    <xf numFmtId="0" fontId="78" fillId="23" borderId="251" xfId="35" applyFont="1" applyFill="1" applyBorder="1" applyAlignment="1">
      <alignment horizontal="center" vertical="center" wrapText="1"/>
    </xf>
    <xf numFmtId="167" fontId="78" fillId="23" borderId="27" xfId="35" applyNumberFormat="1" applyFont="1" applyFill="1" applyBorder="1" applyAlignment="1">
      <alignment horizontal="right" vertical="center"/>
    </xf>
    <xf numFmtId="167" fontId="78" fillId="23" borderId="23" xfId="35" applyNumberFormat="1" applyFont="1" applyFill="1" applyBorder="1" applyAlignment="1">
      <alignment horizontal="right" vertical="center"/>
    </xf>
  </cellXfs>
  <cellStyles count="44">
    <cellStyle name="20% - 1. jelölőszín" xfId="1" builtinId="30" customBuiltin="1"/>
    <cellStyle name="20% - 2. jelölőszín" xfId="2" builtinId="34" customBuiltin="1"/>
    <cellStyle name="20% - 3. jelölőszín" xfId="3" builtinId="38" customBuiltin="1"/>
    <cellStyle name="20% - 4. jelölőszín" xfId="4" builtinId="42" customBuiltin="1"/>
    <cellStyle name="20% - 5. jelölőszín" xfId="5" builtinId="46" customBuiltin="1"/>
    <cellStyle name="20% - 6. jelölőszín" xfId="6" builtinId="50" customBuiltin="1"/>
    <cellStyle name="40% - 1. jelölőszín" xfId="7" builtinId="31" customBuiltin="1"/>
    <cellStyle name="40% - 2. jelölőszín" xfId="8" builtinId="35" customBuiltin="1"/>
    <cellStyle name="40% - 3. jelölőszín" xfId="9" builtinId="39" customBuiltin="1"/>
    <cellStyle name="40% - 4. jelölőszín" xfId="10" builtinId="43" customBuiltin="1"/>
    <cellStyle name="40% - 5. jelölőszín" xfId="11" builtinId="47" customBuiltin="1"/>
    <cellStyle name="40% - 6. jelölőszín" xfId="12" builtinId="51" customBuiltin="1"/>
    <cellStyle name="60% - 1. jelölőszín" xfId="13" builtinId="32" customBuiltin="1"/>
    <cellStyle name="60% - 2. jelölőszín" xfId="14" builtinId="36" customBuiltin="1"/>
    <cellStyle name="60% - 3. jelölőszín" xfId="15" builtinId="40" customBuiltin="1"/>
    <cellStyle name="60% - 4. jelölőszín" xfId="16" builtinId="44" customBuiltin="1"/>
    <cellStyle name="60% - 5. jelölőszín" xfId="17" builtinId="48" customBuiltin="1"/>
    <cellStyle name="60% - 6. jelölőszín" xfId="18" builtinId="52" customBuiltin="1"/>
    <cellStyle name="Bevitel" xfId="19" builtinId="20" customBuiltin="1"/>
    <cellStyle name="Cím" xfId="20" builtinId="15" customBuiltin="1"/>
    <cellStyle name="Címsor 1" xfId="21" builtinId="16" customBuiltin="1"/>
    <cellStyle name="Címsor 2" xfId="22" builtinId="17" customBuiltin="1"/>
    <cellStyle name="Címsor 3" xfId="23" builtinId="18" customBuiltin="1"/>
    <cellStyle name="Címsor 4" xfId="24" builtinId="19" customBuiltin="1"/>
    <cellStyle name="Ellenőrzőcella" xfId="25" builtinId="23" customBuiltin="1"/>
    <cellStyle name="Ezres" xfId="26" builtinId="3"/>
    <cellStyle name="Ezres 2" xfId="27"/>
    <cellStyle name="Ezres 2 2" xfId="28"/>
    <cellStyle name="Figyelmeztetés" xfId="29" builtinId="11" customBuiltin="1"/>
    <cellStyle name="Hivatkozott cella" xfId="30" builtinId="24" customBuiltin="1"/>
    <cellStyle name="Jegyzet" xfId="31" builtinId="10" customBuiltin="1"/>
    <cellStyle name="Jó" xfId="32" builtinId="26" customBuiltin="1"/>
    <cellStyle name="Kimenet" xfId="33" builtinId="21" customBuiltin="1"/>
    <cellStyle name="Magyarázó szöveg" xfId="34" builtinId="53" customBuiltin="1"/>
    <cellStyle name="Normál" xfId="0" builtinId="0"/>
    <cellStyle name="Normál 2" xfId="35"/>
    <cellStyle name="Normál 2 2" xfId="36"/>
    <cellStyle name="Normál 3" xfId="37"/>
    <cellStyle name="Normál_Erdőkerülő Miunkaösszesítő" xfId="38"/>
    <cellStyle name="Normál_Erdőkerülő Miunkaösszesítő 2 2" xfId="39"/>
    <cellStyle name="Összesen" xfId="40" builtinId="25" customBuiltin="1"/>
    <cellStyle name="Rossz" xfId="41" builtinId="27" customBuiltin="1"/>
    <cellStyle name="Semleges" xfId="42" builtinId="28" customBuiltin="1"/>
    <cellStyle name="Számítás" xfId="43" builtinId="22" customBuiltin="1"/>
  </cellStyles>
  <dxfs count="99">
    <dxf>
      <font>
        <color theme="6" tint="0.59996337778862885"/>
      </font>
    </dxf>
    <dxf>
      <font>
        <b/>
        <i val="0"/>
        <color theme="0"/>
      </font>
      <fill>
        <patternFill>
          <bgColor rgb="FFFF0000"/>
        </patternFill>
      </fill>
    </dxf>
    <dxf>
      <font>
        <color rgb="FFFFFF00"/>
        <name val="Cambria"/>
        <scheme val="none"/>
      </font>
      <fill>
        <patternFill patternType="gray0625">
          <bgColor rgb="FFFFFF00"/>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99"/>
      </font>
      <fill>
        <patternFill>
          <bgColor rgb="FFFFFF99"/>
        </patternFill>
      </fill>
    </dxf>
    <dxf>
      <font>
        <color rgb="FFFFFF00"/>
        <name val="Cambria"/>
        <scheme val="none"/>
      </font>
      <fill>
        <patternFill patternType="gray0625">
          <bgColor rgb="FFFFFF00"/>
        </patternFill>
      </fill>
    </dxf>
    <dxf>
      <fill>
        <patternFill patternType="lightHorizontal"/>
      </fill>
    </dxf>
    <dxf>
      <font>
        <color theme="0"/>
      </font>
    </dxf>
    <dxf>
      <font>
        <color theme="0"/>
      </font>
    </dxf>
    <dxf>
      <font>
        <color theme="0"/>
      </font>
    </dxf>
    <dxf>
      <font>
        <b/>
        <i val="0"/>
        <color rgb="FFFFFF99"/>
      </font>
      <fill>
        <patternFill>
          <bgColor rgb="FF92D050"/>
        </patternFill>
      </fill>
    </dxf>
    <dxf>
      <font>
        <b/>
        <i val="0"/>
        <color theme="0"/>
      </font>
      <fill>
        <patternFill>
          <bgColor rgb="FFFF0000"/>
        </patternFill>
      </fill>
    </dxf>
    <dxf>
      <font>
        <color rgb="FFFFFF00"/>
        <name val="Cambria"/>
        <scheme val="none"/>
      </font>
      <fill>
        <patternFill patternType="gray0625">
          <bgColor rgb="FFFFFF00"/>
        </patternFill>
      </fill>
    </dxf>
    <dxf>
      <font>
        <color rgb="FFFF3300"/>
        <name val="Cambria"/>
        <scheme val="none"/>
      </font>
      <fill>
        <patternFill patternType="gray0625">
          <bgColor rgb="FFFF3300"/>
        </patternFill>
      </fill>
    </dxf>
    <dxf>
      <font>
        <color theme="6"/>
        <name val="Cambria"/>
        <scheme val="none"/>
      </font>
      <fill>
        <patternFill patternType="gray0625">
          <bgColor theme="6"/>
        </patternFill>
      </fill>
    </dxf>
    <dxf>
      <font>
        <color theme="7" tint="0.39994506668294322"/>
        <name val="Cambria"/>
        <scheme val="none"/>
      </font>
      <fill>
        <patternFill patternType="gray0625">
          <bgColor theme="7" tint="0.39994506668294322"/>
        </patternFill>
      </fill>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1628775</xdr:colOff>
      <xdr:row>1</xdr:row>
      <xdr:rowOff>28575</xdr:rowOff>
    </xdr:from>
    <xdr:to>
      <xdr:col>5</xdr:col>
      <xdr:colOff>2686050</xdr:colOff>
      <xdr:row>6</xdr:row>
      <xdr:rowOff>9525</xdr:rowOff>
    </xdr:to>
    <xdr:pic>
      <xdr:nvPicPr>
        <xdr:cNvPr id="36911" name="Kép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161925"/>
          <a:ext cx="10572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comments" Target="../comments8.xml"/><Relationship Id="rId4" Type="http://schemas.openxmlformats.org/officeDocument/2006/relationships/vmlDrawing" Target="../drawings/vmlDrawing8.v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comments" Target="../comments12.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4" Type="http://schemas.openxmlformats.org/officeDocument/2006/relationships/comments" Target="../comments14.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4" Type="http://schemas.openxmlformats.org/officeDocument/2006/relationships/comments" Target="../comments15.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4" Type="http://schemas.openxmlformats.org/officeDocument/2006/relationships/comments" Target="../comments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4" Type="http://schemas.openxmlformats.org/officeDocument/2006/relationships/comments" Target="../comments17.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4" Type="http://schemas.openxmlformats.org/officeDocument/2006/relationships/comments" Target="../comments18.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4" Type="http://schemas.openxmlformats.org/officeDocument/2006/relationships/comments" Target="../comments1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50"/>
  <sheetViews>
    <sheetView showRowColHeaders="0" tabSelected="1" zoomScale="145" zoomScaleNormal="145" zoomScaleSheetLayoutView="100" workbookViewId="0">
      <selection activeCell="I40" sqref="I40"/>
    </sheetView>
  </sheetViews>
  <sheetFormatPr defaultRowHeight="12.75" x14ac:dyDescent="0.2"/>
  <cols>
    <col min="1" max="1" width="2.28515625" style="325" customWidth="1"/>
    <col min="2" max="2" width="3.7109375" style="332" customWidth="1"/>
    <col min="3" max="3" width="3.7109375" style="325" customWidth="1"/>
    <col min="4" max="4" width="3.5703125" style="325" customWidth="1"/>
    <col min="5" max="5" width="4" style="325" customWidth="1"/>
    <col min="6" max="6" width="77.85546875" style="325" customWidth="1"/>
    <col min="7" max="7" width="2.28515625" style="325" customWidth="1"/>
    <col min="8" max="8" width="9.5703125" style="325" customWidth="1"/>
    <col min="9" max="16384" width="9.140625" style="325"/>
  </cols>
  <sheetData>
    <row r="1" spans="1:9" ht="10.5" customHeight="1" x14ac:dyDescent="0.2"/>
    <row r="6" spans="1:9" s="331" customFormat="1" x14ac:dyDescent="0.2">
      <c r="A6" s="343"/>
      <c r="B6" s="343" t="s">
        <v>258</v>
      </c>
      <c r="F6" s="330" t="s">
        <v>257</v>
      </c>
    </row>
    <row r="9" spans="1:9" ht="24.75" customHeight="1" x14ac:dyDescent="0.2">
      <c r="B9" s="1040" t="s">
        <v>259</v>
      </c>
      <c r="C9" s="1040"/>
      <c r="D9" s="1040"/>
      <c r="E9" s="1040"/>
      <c r="F9" s="1040"/>
    </row>
    <row r="10" spans="1:9" ht="36" customHeight="1" thickBot="1" x14ac:dyDescent="0.25">
      <c r="B10" s="1021" t="s">
        <v>415</v>
      </c>
      <c r="C10" s="1021"/>
      <c r="D10" s="1021"/>
      <c r="E10" s="1021"/>
      <c r="F10" s="1021"/>
    </row>
    <row r="11" spans="1:9" ht="26.25" customHeight="1" thickTop="1" thickBot="1" x14ac:dyDescent="0.25">
      <c r="B11" s="1046" t="s">
        <v>260</v>
      </c>
      <c r="C11" s="1047"/>
      <c r="D11" s="1047"/>
      <c r="E11" s="1047"/>
      <c r="F11" s="1048"/>
      <c r="G11" s="326"/>
    </row>
    <row r="12" spans="1:9" s="334" customFormat="1" ht="14.25" thickTop="1" thickBot="1" x14ac:dyDescent="0.25">
      <c r="B12" s="1025"/>
      <c r="C12" s="1025"/>
      <c r="D12" s="1025"/>
      <c r="E12" s="1025"/>
      <c r="F12" s="1025"/>
    </row>
    <row r="13" spans="1:9" ht="21.75" customHeight="1" thickTop="1" x14ac:dyDescent="0.2">
      <c r="B13" s="335" t="s">
        <v>264</v>
      </c>
      <c r="C13" s="336"/>
      <c r="D13" s="336"/>
      <c r="E13" s="336"/>
      <c r="F13" s="337"/>
    </row>
    <row r="14" spans="1:9" ht="44.25" customHeight="1" x14ac:dyDescent="0.2">
      <c r="B14" s="338" t="s">
        <v>159</v>
      </c>
      <c r="C14" s="1022" t="s">
        <v>242</v>
      </c>
      <c r="D14" s="1022"/>
      <c r="E14" s="1022"/>
      <c r="F14" s="1029"/>
    </row>
    <row r="15" spans="1:9" ht="54.75" customHeight="1" x14ac:dyDescent="0.2">
      <c r="B15" s="339" t="s">
        <v>160</v>
      </c>
      <c r="C15" s="1022" t="s">
        <v>336</v>
      </c>
      <c r="D15" s="1022"/>
      <c r="E15" s="1022"/>
      <c r="F15" s="1029"/>
      <c r="G15" s="328"/>
      <c r="H15" s="328"/>
      <c r="I15" s="328"/>
    </row>
    <row r="16" spans="1:9" ht="21.75" customHeight="1" x14ac:dyDescent="0.2">
      <c r="B16" s="339" t="s">
        <v>161</v>
      </c>
      <c r="C16" s="1022" t="s">
        <v>243</v>
      </c>
      <c r="D16" s="1022"/>
      <c r="E16" s="1022"/>
      <c r="F16" s="1029"/>
      <c r="G16" s="328"/>
      <c r="H16" s="328"/>
    </row>
    <row r="17" spans="2:9" ht="24" customHeight="1" x14ac:dyDescent="0.2">
      <c r="B17" s="339" t="s">
        <v>162</v>
      </c>
      <c r="C17" s="1022" t="s">
        <v>154</v>
      </c>
      <c r="D17" s="1022"/>
      <c r="E17" s="1022"/>
      <c r="F17" s="1029"/>
      <c r="G17" s="328"/>
      <c r="H17" s="328"/>
    </row>
    <row r="18" spans="2:9" ht="30" customHeight="1" x14ac:dyDescent="0.2">
      <c r="B18" s="339" t="s">
        <v>163</v>
      </c>
      <c r="C18" s="1022" t="s">
        <v>165</v>
      </c>
      <c r="D18" s="1022"/>
      <c r="E18" s="1022"/>
      <c r="F18" s="1029"/>
      <c r="G18" s="328"/>
      <c r="H18" s="328"/>
    </row>
    <row r="19" spans="2:9" ht="59.25" customHeight="1" x14ac:dyDescent="0.2">
      <c r="B19" s="339" t="s">
        <v>212</v>
      </c>
      <c r="C19" s="1022" t="s">
        <v>353</v>
      </c>
      <c r="D19" s="1022"/>
      <c r="E19" s="1022"/>
      <c r="F19" s="1029"/>
      <c r="G19" s="328"/>
      <c r="H19" s="328"/>
    </row>
    <row r="20" spans="2:9" ht="28.5" customHeight="1" x14ac:dyDescent="0.2">
      <c r="B20" s="339" t="s">
        <v>213</v>
      </c>
      <c r="C20" s="1022" t="s">
        <v>244</v>
      </c>
      <c r="D20" s="1022"/>
      <c r="E20" s="1022"/>
      <c r="F20" s="1029"/>
      <c r="G20" s="328"/>
      <c r="H20" s="328"/>
    </row>
    <row r="21" spans="2:9" ht="21.75" customHeight="1" x14ac:dyDescent="0.2">
      <c r="B21" s="339" t="s">
        <v>214</v>
      </c>
      <c r="C21" s="1022" t="s">
        <v>261</v>
      </c>
      <c r="D21" s="1022"/>
      <c r="E21" s="1022"/>
      <c r="F21" s="1029"/>
      <c r="G21" s="328"/>
      <c r="H21" s="328"/>
    </row>
    <row r="22" spans="2:9" ht="12.75" customHeight="1" x14ac:dyDescent="0.2">
      <c r="B22" s="1041"/>
      <c r="C22" s="1042"/>
      <c r="D22" s="1042"/>
      <c r="E22" s="1042"/>
      <c r="F22" s="1043"/>
      <c r="G22" s="328"/>
      <c r="H22" s="328"/>
    </row>
    <row r="23" spans="2:9" x14ac:dyDescent="0.2">
      <c r="B23" s="1035" t="s">
        <v>150</v>
      </c>
      <c r="C23" s="1036"/>
      <c r="D23" s="1036"/>
      <c r="E23" s="1036"/>
      <c r="F23" s="1037"/>
    </row>
    <row r="24" spans="2:9" ht="27" customHeight="1" x14ac:dyDescent="0.2">
      <c r="B24" s="340" t="s">
        <v>152</v>
      </c>
      <c r="C24" s="1034" t="s">
        <v>151</v>
      </c>
      <c r="D24" s="1034"/>
      <c r="E24" s="1034"/>
      <c r="F24" s="329" t="s">
        <v>337</v>
      </c>
      <c r="G24" s="328"/>
      <c r="H24" s="328"/>
      <c r="I24" s="328"/>
    </row>
    <row r="25" spans="2:9" ht="30" customHeight="1" x14ac:dyDescent="0.2">
      <c r="B25" s="340" t="s">
        <v>152</v>
      </c>
      <c r="C25" s="307" t="s">
        <v>155</v>
      </c>
      <c r="D25" s="308"/>
      <c r="E25" s="309"/>
      <c r="F25" s="329" t="s">
        <v>271</v>
      </c>
    </row>
    <row r="26" spans="2:9" ht="13.5" customHeight="1" thickBot="1" x14ac:dyDescent="0.25">
      <c r="B26" s="1038" t="s">
        <v>152</v>
      </c>
      <c r="C26" s="1032"/>
      <c r="D26" s="1032"/>
      <c r="E26" s="1032"/>
      <c r="F26" s="1029" t="s">
        <v>347</v>
      </c>
    </row>
    <row r="27" spans="2:9" ht="15.75" customHeight="1" thickTop="1" thickBot="1" x14ac:dyDescent="0.25">
      <c r="B27" s="1039"/>
      <c r="C27" s="1033"/>
      <c r="D27" s="1033"/>
      <c r="E27" s="1033"/>
      <c r="F27" s="1024"/>
    </row>
    <row r="28" spans="2:9" s="334" customFormat="1" ht="15" customHeight="1" thickTop="1" x14ac:dyDescent="0.2">
      <c r="B28" s="1025"/>
      <c r="C28" s="1025"/>
      <c r="D28" s="1025"/>
      <c r="E28" s="1025"/>
      <c r="F28" s="1025"/>
    </row>
    <row r="29" spans="2:9" s="334" customFormat="1" ht="15" customHeight="1" thickBot="1" x14ac:dyDescent="0.25">
      <c r="B29" s="333"/>
      <c r="C29" s="333"/>
      <c r="D29" s="333"/>
      <c r="E29" s="333"/>
      <c r="F29" s="333"/>
    </row>
    <row r="30" spans="2:9" ht="21.75" customHeight="1" thickTop="1" x14ac:dyDescent="0.2">
      <c r="B30" s="335" t="s">
        <v>262</v>
      </c>
      <c r="C30" s="336"/>
      <c r="D30" s="336"/>
      <c r="E30" s="336"/>
      <c r="F30" s="337"/>
    </row>
    <row r="31" spans="2:9" ht="27" customHeight="1" x14ac:dyDescent="0.2">
      <c r="B31" s="1044" t="s">
        <v>156</v>
      </c>
      <c r="C31" s="1045"/>
      <c r="D31" s="1045"/>
      <c r="E31" s="1045"/>
      <c r="F31" s="329" t="s">
        <v>245</v>
      </c>
    </row>
    <row r="32" spans="2:9" ht="27" customHeight="1" x14ac:dyDescent="0.2">
      <c r="B32" s="1044" t="s">
        <v>157</v>
      </c>
      <c r="C32" s="1045"/>
      <c r="D32" s="1045"/>
      <c r="E32" s="1045"/>
      <c r="F32" s="327" t="s">
        <v>392</v>
      </c>
    </row>
    <row r="33" spans="2:7" ht="27" customHeight="1" x14ac:dyDescent="0.2">
      <c r="B33" s="1044" t="s">
        <v>158</v>
      </c>
      <c r="C33" s="1045"/>
      <c r="D33" s="1045"/>
      <c r="E33" s="1045"/>
      <c r="F33" s="327" t="s">
        <v>338</v>
      </c>
    </row>
    <row r="34" spans="2:7" ht="67.5" customHeight="1" x14ac:dyDescent="0.2">
      <c r="B34" s="339" t="s">
        <v>215</v>
      </c>
      <c r="C34" s="1022" t="s">
        <v>216</v>
      </c>
      <c r="D34" s="1022"/>
      <c r="E34" s="1022"/>
      <c r="F34" s="646" t="s">
        <v>393</v>
      </c>
    </row>
    <row r="35" spans="2:7" ht="29.25" customHeight="1" x14ac:dyDescent="0.2">
      <c r="B35" s="339" t="s">
        <v>220</v>
      </c>
      <c r="C35" s="1022" t="s">
        <v>216</v>
      </c>
      <c r="D35" s="1022"/>
      <c r="E35" s="1022"/>
      <c r="F35" s="329" t="s">
        <v>219</v>
      </c>
    </row>
    <row r="36" spans="2:7" ht="28.5" customHeight="1" x14ac:dyDescent="0.2">
      <c r="B36" s="339" t="s">
        <v>221</v>
      </c>
      <c r="C36" s="1022" t="s">
        <v>216</v>
      </c>
      <c r="D36" s="1022"/>
      <c r="E36" s="1022"/>
      <c r="F36" s="329" t="s">
        <v>394</v>
      </c>
    </row>
    <row r="37" spans="2:7" ht="54" customHeight="1" x14ac:dyDescent="0.2">
      <c r="B37" s="339" t="s">
        <v>222</v>
      </c>
      <c r="C37" s="1022" t="s">
        <v>216</v>
      </c>
      <c r="D37" s="1022"/>
      <c r="E37" s="1022"/>
      <c r="F37" s="329" t="s">
        <v>374</v>
      </c>
    </row>
    <row r="38" spans="2:7" ht="76.5" x14ac:dyDescent="0.2">
      <c r="B38" s="339" t="s">
        <v>233</v>
      </c>
      <c r="C38" s="1022" t="s">
        <v>216</v>
      </c>
      <c r="D38" s="1022"/>
      <c r="E38" s="1022"/>
      <c r="F38" s="329" t="s">
        <v>395</v>
      </c>
    </row>
    <row r="39" spans="2:7" ht="153" x14ac:dyDescent="0.2">
      <c r="B39" s="339" t="s">
        <v>234</v>
      </c>
      <c r="C39" s="1022" t="s">
        <v>216</v>
      </c>
      <c r="D39" s="1022"/>
      <c r="E39" s="1022"/>
      <c r="F39" s="329" t="s">
        <v>396</v>
      </c>
    </row>
    <row r="40" spans="2:7" ht="69" customHeight="1" thickBot="1" x14ac:dyDescent="0.25">
      <c r="B40" s="341" t="s">
        <v>235</v>
      </c>
      <c r="C40" s="1023" t="s">
        <v>216</v>
      </c>
      <c r="D40" s="1023"/>
      <c r="E40" s="1023"/>
      <c r="F40" s="342" t="s">
        <v>416</v>
      </c>
    </row>
    <row r="41" spans="2:7" s="334" customFormat="1" ht="20.25" customHeight="1" thickTop="1" thickBot="1" x14ac:dyDescent="0.25">
      <c r="B41" s="333"/>
      <c r="C41" s="333"/>
      <c r="D41" s="333"/>
      <c r="E41" s="333"/>
      <c r="F41" s="333"/>
    </row>
    <row r="42" spans="2:7" ht="21.75" customHeight="1" thickTop="1" x14ac:dyDescent="0.2">
      <c r="B42" s="335" t="s">
        <v>263</v>
      </c>
      <c r="C42" s="336"/>
      <c r="D42" s="336"/>
      <c r="E42" s="336"/>
      <c r="F42" s="337"/>
    </row>
    <row r="43" spans="2:7" ht="31.5" customHeight="1" x14ac:dyDescent="0.2">
      <c r="B43" s="339" t="s">
        <v>237</v>
      </c>
      <c r="C43" s="1026" t="s">
        <v>250</v>
      </c>
      <c r="D43" s="1027"/>
      <c r="E43" s="1027"/>
      <c r="F43" s="1028"/>
    </row>
    <row r="44" spans="2:7" ht="20.25" customHeight="1" x14ac:dyDescent="0.2">
      <c r="B44" s="339" t="s">
        <v>238</v>
      </c>
      <c r="C44" s="1030" t="s">
        <v>236</v>
      </c>
      <c r="D44" s="1030"/>
      <c r="E44" s="1030"/>
      <c r="F44" s="1031"/>
    </row>
    <row r="45" spans="2:7" ht="33.75" customHeight="1" x14ac:dyDescent="0.2">
      <c r="B45" s="339" t="s">
        <v>239</v>
      </c>
      <c r="C45" s="1022" t="s">
        <v>339</v>
      </c>
      <c r="D45" s="1022"/>
      <c r="E45" s="1022"/>
      <c r="F45" s="1029"/>
      <c r="G45" s="328"/>
    </row>
    <row r="46" spans="2:7" ht="30" customHeight="1" x14ac:dyDescent="0.2">
      <c r="B46" s="339" t="s">
        <v>240</v>
      </c>
      <c r="C46" s="1022" t="s">
        <v>249</v>
      </c>
      <c r="D46" s="1022"/>
      <c r="E46" s="1022"/>
      <c r="F46" s="1029"/>
    </row>
    <row r="47" spans="2:7" ht="27.75" customHeight="1" x14ac:dyDescent="0.2">
      <c r="B47" s="339" t="s">
        <v>241</v>
      </c>
      <c r="C47" s="1022" t="s">
        <v>340</v>
      </c>
      <c r="D47" s="1022"/>
      <c r="E47" s="1022"/>
      <c r="F47" s="1029"/>
    </row>
    <row r="48" spans="2:7" ht="41.25" customHeight="1" x14ac:dyDescent="0.2">
      <c r="B48" s="339" t="s">
        <v>215</v>
      </c>
      <c r="C48" s="1022" t="s">
        <v>397</v>
      </c>
      <c r="D48" s="1022"/>
      <c r="E48" s="1022"/>
      <c r="F48" s="1029"/>
    </row>
    <row r="49" spans="2:6" ht="30.75" customHeight="1" thickBot="1" x14ac:dyDescent="0.25">
      <c r="B49" s="341" t="s">
        <v>217</v>
      </c>
      <c r="C49" s="1023" t="s">
        <v>248</v>
      </c>
      <c r="D49" s="1023"/>
      <c r="E49" s="1023"/>
      <c r="F49" s="1024"/>
    </row>
    <row r="50" spans="2:6" ht="13.5" thickTop="1" x14ac:dyDescent="0.2"/>
  </sheetData>
  <sheetProtection password="C90E" sheet="1" objects="1" scenarios="1" selectLockedCells="1"/>
  <customSheetViews>
    <customSheetView guid="{9DBB59B6-7CA7-4085-97B7-26C01D2F3151}" scale="145" showPageBreaks="1" showRowCol="0" printArea="1">
      <selection activeCell="F34" sqref="F34"/>
      <rowBreaks count="1" manualBreakCount="1">
        <brk id="28" max="6" man="1"/>
      </rowBreaks>
      <pageMargins left="0.35433070866141736" right="0.43307086614173229" top="0.51181102362204722" bottom="0.47244094488188981" header="0.27559055118110237" footer="0.23622047244094491"/>
      <printOptions horizontalCentered="1"/>
      <pageSetup paperSize="9" scale="90" orientation="portrait" r:id="rId1"/>
      <headerFooter>
        <oddFooter>&amp;R&amp;P</oddFooter>
      </headerFooter>
    </customSheetView>
  </customSheetViews>
  <mergeCells count="37">
    <mergeCell ref="B9:F9"/>
    <mergeCell ref="C34:E34"/>
    <mergeCell ref="C35:E35"/>
    <mergeCell ref="C36:E36"/>
    <mergeCell ref="C37:E37"/>
    <mergeCell ref="B22:F22"/>
    <mergeCell ref="B31:E31"/>
    <mergeCell ref="B32:E32"/>
    <mergeCell ref="B33:E33"/>
    <mergeCell ref="B11:F11"/>
    <mergeCell ref="B12:F12"/>
    <mergeCell ref="C18:F18"/>
    <mergeCell ref="C21:F21"/>
    <mergeCell ref="C19:F19"/>
    <mergeCell ref="C20:F20"/>
    <mergeCell ref="C14:F14"/>
    <mergeCell ref="F26:F27"/>
    <mergeCell ref="C24:E24"/>
    <mergeCell ref="C16:F16"/>
    <mergeCell ref="B23:F23"/>
    <mergeCell ref="B26:B27"/>
    <mergeCell ref="B10:F10"/>
    <mergeCell ref="C38:E38"/>
    <mergeCell ref="C49:F49"/>
    <mergeCell ref="B28:F28"/>
    <mergeCell ref="C40:E40"/>
    <mergeCell ref="C43:F43"/>
    <mergeCell ref="C45:F45"/>
    <mergeCell ref="C46:F46"/>
    <mergeCell ref="C47:F47"/>
    <mergeCell ref="C48:F48"/>
    <mergeCell ref="C44:F44"/>
    <mergeCell ref="C39:E39"/>
    <mergeCell ref="C15:F15"/>
    <mergeCell ref="C17:F17"/>
    <mergeCell ref="C26:E26"/>
    <mergeCell ref="C27:E27"/>
  </mergeCells>
  <printOptions horizontalCentered="1"/>
  <pageMargins left="0.35433070866141736" right="0.43307086614173229" top="0.51181102362204722" bottom="0.47244094488188981" header="0.27559055118110237" footer="0.23622047244094491"/>
  <pageSetup paperSize="9" scale="90" orientation="portrait" r:id="rId2"/>
  <headerFooter>
    <oddFooter>&amp;R&amp;P</oddFooter>
  </headerFooter>
  <rowBreaks count="1" manualBreakCount="1">
    <brk id="28" max="6" man="1"/>
  </rowBreaks>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Right="0"/>
  </sheetPr>
  <dimension ref="A1:O2227"/>
  <sheetViews>
    <sheetView view="pageBreakPreview" zoomScaleSheetLayoutView="100" workbookViewId="0">
      <selection activeCell="B8" sqref="B8"/>
    </sheetView>
  </sheetViews>
  <sheetFormatPr defaultRowHeight="12.75" outlineLevelRow="1" x14ac:dyDescent="0.2"/>
  <cols>
    <col min="1" max="1" width="5" style="32" customWidth="1"/>
    <col min="2" max="2" width="55.7109375" style="1" customWidth="1"/>
    <col min="3" max="3" width="8.7109375" style="52" customWidth="1"/>
    <col min="4" max="4" width="6.7109375" style="4" customWidth="1"/>
    <col min="5" max="5" width="6.140625" style="1" bestFit="1" customWidth="1"/>
    <col min="6" max="6" width="9.140625" style="3" customWidth="1"/>
    <col min="7" max="7" width="8.85546875" style="3" customWidth="1"/>
    <col min="8" max="9" width="12.7109375" style="3" customWidth="1"/>
    <col min="10" max="10" width="13.140625" style="939" hidden="1" customWidth="1"/>
    <col min="11" max="11" width="14.140625" style="939" hidden="1" customWidth="1"/>
    <col min="12" max="12" width="14.140625" style="938" hidden="1" customWidth="1"/>
    <col min="13" max="13" width="30.7109375" style="32" customWidth="1"/>
    <col min="14" max="16384" width="9.140625" style="2"/>
  </cols>
  <sheetData>
    <row r="1" spans="1:15" ht="42" customHeight="1" thickBot="1" x14ac:dyDescent="0.25">
      <c r="A1" s="1231" t="str">
        <f>'Árajánlat összesítő'!B15</f>
        <v>Egyedi fűtéssel rendelkező ingatlanok gépészeti korszerűsítése
  (Fűtési-, HMV rendszerek korszerűsítése, Megújuló energiafelhasználás)</v>
      </c>
      <c r="B1" s="1231"/>
      <c r="C1" s="1231"/>
      <c r="D1" s="1231"/>
      <c r="E1" s="1231"/>
      <c r="F1" s="1231"/>
      <c r="G1" s="1231"/>
      <c r="H1" s="1231"/>
      <c r="I1" s="1232"/>
      <c r="J1" s="1226" t="s">
        <v>330</v>
      </c>
      <c r="K1" s="1227"/>
      <c r="L1" s="928">
        <f>L40+L77+L114+L151+L188+L225+L262+L299+L336+L373+L410+L447+L484+L521+L558+L595+L632+L669+L706+L743+L780+L817+L854+L891+L928+L965+L1002+L1039+L1076+L1113+L1150+L1187+L1224+L1261+L1298+L1335+L1372+L1409+L1446+L1483+L1520+L1557+L1594+L1631+L1668+L1705+L1742+L1779+L1816+L1853+L1890+L1927+L1964+L2001+L2038+L2075+L2112+L2149+L2186+L2223</f>
        <v>0</v>
      </c>
      <c r="M1" s="53"/>
      <c r="N1" s="619"/>
    </row>
    <row r="2" spans="1:15" ht="18.75" customHeight="1" thickBot="1" x14ac:dyDescent="0.25">
      <c r="A2" s="1233">
        <f>'Árajánlat összesítő'!B1</f>
        <v>0</v>
      </c>
      <c r="B2" s="1234"/>
      <c r="C2" s="1234"/>
      <c r="D2" s="1234"/>
      <c r="E2" s="1234"/>
      <c r="F2" s="1234"/>
      <c r="G2" s="1234"/>
      <c r="H2" s="1234"/>
      <c r="I2" s="1235"/>
      <c r="J2" s="1229" t="s">
        <v>364</v>
      </c>
      <c r="K2" s="1230"/>
      <c r="L2" s="934" t="e">
        <f>L1/'Árajánlat összesítő'!D5</f>
        <v>#DIV/0!</v>
      </c>
    </row>
    <row r="3" spans="1:15" ht="9.75" customHeight="1" x14ac:dyDescent="0.2">
      <c r="A3" s="776"/>
      <c r="B3" s="777"/>
      <c r="C3" s="777"/>
      <c r="D3" s="778"/>
      <c r="E3" s="777"/>
      <c r="F3" s="777"/>
      <c r="G3" s="777"/>
      <c r="H3" s="777"/>
      <c r="I3" s="779"/>
      <c r="J3" s="1226" t="s">
        <v>218</v>
      </c>
      <c r="K3" s="1228"/>
      <c r="L3" s="1225">
        <f>L42+L79+L116+L153+L190+L227+L264+L301+L338+L375+L412+L449+L486+L523+L560+L597+L634+L671+L708+L745+L782+L819+L856+L893+L930+L967+L1004+L1041+L1078+L1115+L1152+L1189+L1226+L1263+L1300+L1337+L1374+L1411+L1448+L1485+L1522+L1559+L1596+L1633+L1670+L1707+L1744+L1781+L1818+L1855+L1892+L1929+L1966+L2003+L2040+L2077+L2114+L2151+L2188+L2225</f>
        <v>0</v>
      </c>
    </row>
    <row r="4" spans="1:15" s="635" customFormat="1" ht="26.25" thickBot="1" x14ac:dyDescent="0.25">
      <c r="A4" s="780" t="s">
        <v>144</v>
      </c>
      <c r="B4" s="781" t="s">
        <v>42</v>
      </c>
      <c r="C4" s="782" t="s">
        <v>143</v>
      </c>
      <c r="D4" s="782" t="s">
        <v>142</v>
      </c>
      <c r="E4" s="782" t="s">
        <v>54</v>
      </c>
      <c r="F4" s="1236"/>
      <c r="G4" s="1236"/>
      <c r="H4" s="755" t="s">
        <v>251</v>
      </c>
      <c r="I4" s="756" t="s">
        <v>252</v>
      </c>
      <c r="J4" s="1226"/>
      <c r="K4" s="1228"/>
      <c r="L4" s="1225"/>
      <c r="M4" s="85"/>
    </row>
    <row r="5" spans="1:15" ht="15" customHeight="1" x14ac:dyDescent="0.2">
      <c r="A5" s="1237" t="s">
        <v>317</v>
      </c>
      <c r="B5" s="1238"/>
      <c r="C5" s="1238"/>
      <c r="D5" s="1238"/>
      <c r="E5" s="1238"/>
      <c r="F5" s="1238"/>
      <c r="G5" s="1238"/>
      <c r="H5" s="188">
        <f>H42+H79+H116+H153+H190+H227+H264+H301+H338+H375+H412+H449+H486+H523+H560+H597+H634+H671+H708+H745+H782+H819+H856+H893+H930+H967+H1004+H1041+H1078+H1115+H1152+H1189+H1226+H1263+H1300+H1337+H1374+H1411+H1448+H1485+H1522+H1559+H1596+H1633+H1670+H1707+H1744+H1781+H1818+H1855+H1892+H1929+H1966+H2003+H2040+H2077+H2114+H2151+H2188+H2225</f>
        <v>0</v>
      </c>
      <c r="I5" s="189">
        <f>I42+I79+I116+I153+I190+I227+I264+I301+I338+I375+I412+I449+I486+I523+I560+I597+I634+I671+I708+I745+I782+I819+I856+I893+I930+I967+I1004+I1041+I1078+I1115+I1152+I1189+I1226+I1263+I1300+I1337+I1374+I1411+I1448+I1485+I1522+I1559+I1596+I1633+I1670+I1707+I1744+I1781+I1818+I1855+I1892+I1929+I1966+I2003+I2040+I2077+I2114+I2151+I2188+I2225</f>
        <v>0</v>
      </c>
      <c r="J5" s="926"/>
      <c r="K5" s="927"/>
      <c r="L5" s="1225"/>
    </row>
    <row r="6" spans="1:15" ht="15" customHeight="1" x14ac:dyDescent="0.2">
      <c r="A6" s="1239" t="s">
        <v>318</v>
      </c>
      <c r="B6" s="1240"/>
      <c r="C6" s="1240"/>
      <c r="D6" s="1240"/>
      <c r="E6" s="1240"/>
      <c r="F6" s="1240"/>
      <c r="G6" s="1240"/>
      <c r="H6" s="190">
        <f>H43+H80+H117+H154+H191+H228+H265+H302+H339+H376+H413+H450+H487+H524+H561+H598+H635+H672+H709+H746+H783+H820+H857+H894+H931+H968+H1005+H1042+H1079+H1116+H1153+H1190+H1227+H1264+H1301+H1338+H1375+H1412+H1449+H1486+H1523+H1560+H1597+H1634+H1671+H1708+H1745+H1782+H1819+H1856+H1893+H1930+H1967+H2004+H2041+H2078+H2115+H2152+H2189+H2226</f>
        <v>0</v>
      </c>
      <c r="I6" s="191">
        <f>I43+I80+I117+I154+I191+I228+I265+I302+I339+I376+I413+I450+I487+I524+I561+I598+I635+I672+I709+I746+I783+I820+I857+I894+I931+I968+I1005+I1042+I1079+I1116+I1153+I1190+I1227+I1264+I1301+I1338+I1375+I1412+I1449+I1486+I1523+I1560+I1597+I1634+I1671+I1708+I1745+I1782+I1819+I1856+I1893+I1930+I1967+I2004+I2041+I2078+I2115+I2152+I2189+I2226</f>
        <v>0</v>
      </c>
      <c r="J6" s="926"/>
      <c r="K6" s="927"/>
      <c r="L6" s="1225"/>
    </row>
    <row r="7" spans="1:15" ht="15" customHeight="1" x14ac:dyDescent="0.2">
      <c r="A7" s="1241" t="s">
        <v>146</v>
      </c>
      <c r="B7" s="1242"/>
      <c r="C7" s="1242"/>
      <c r="D7" s="1242"/>
      <c r="E7" s="1242"/>
      <c r="F7" s="1242"/>
      <c r="G7" s="1242"/>
      <c r="H7" s="190">
        <f>H40+H77+H114+H151+H188+H225+H262+H299+H336+H373+H410+H447+H484+H521+H558+H595+H632+H669+H706+H743+H780+H817+H854+H891+H928+H965+H1002+H1039+H1076+H1113+H1150+H1187+H1224+H1261+H1298+H1335+H1372+H1409+H1446+H1483+H1520+H1557+H1594+H1631+H1668+H1705+H1742+H1779+H1816+H1853+H1890+H1927+H1964+H2001+H2038+H2075+H2112+H2149+H2186+H2223</f>
        <v>0</v>
      </c>
      <c r="I7" s="191">
        <f>I40+I77+I114+I151+I188+I225+I262+I299+I336+I373+I410+I447+I484+I521+I558+I595+I632+I669+I706+I743+I780+I817+I854+I891+I928+I965+I1002+I1039+I1076+I1113+I1150+I1187+I1224+I1261+I1298+I1335+I1372+I1409+I1446+I1483+I1520+I1557+I1594+I1631+I1668+I1705+I1742+I1779+I1816+I1853+I1890+I1927+I1964+I2001+I2038+I2075+I2112+I2149+I2186+I2223</f>
        <v>0</v>
      </c>
      <c r="J7" s="892">
        <f>(H7+I7)*1.27</f>
        <v>0</v>
      </c>
      <c r="K7" s="927"/>
      <c r="L7" s="1225"/>
    </row>
    <row r="8" spans="1:15" s="635" customFormat="1" ht="9.75" customHeight="1" thickBot="1" x14ac:dyDescent="0.25">
      <c r="A8" s="783"/>
      <c r="B8" s="784"/>
      <c r="C8" s="785"/>
      <c r="D8" s="785"/>
      <c r="E8" s="786"/>
      <c r="F8" s="787"/>
      <c r="G8" s="192"/>
      <c r="H8" s="192"/>
      <c r="I8" s="193"/>
      <c r="J8" s="194"/>
      <c r="K8" s="194"/>
      <c r="L8" s="272"/>
      <c r="M8" s="84"/>
    </row>
    <row r="9" spans="1:15" s="5" customFormat="1" ht="26.25" hidden="1" outlineLevel="1" thickBot="1" x14ac:dyDescent="0.25">
      <c r="A9" s="788" t="s">
        <v>6</v>
      </c>
      <c r="B9" s="789" t="s">
        <v>7</v>
      </c>
      <c r="C9" s="789" t="s">
        <v>69</v>
      </c>
      <c r="D9" s="789" t="s">
        <v>8</v>
      </c>
      <c r="E9" s="789" t="s">
        <v>9</v>
      </c>
      <c r="F9" s="288" t="s">
        <v>10</v>
      </c>
      <c r="G9" s="288" t="s">
        <v>11</v>
      </c>
      <c r="H9" s="288" t="s">
        <v>12</v>
      </c>
      <c r="I9" s="289" t="s">
        <v>13</v>
      </c>
      <c r="J9" s="935" t="s">
        <v>0</v>
      </c>
      <c r="K9" s="936" t="s">
        <v>1</v>
      </c>
      <c r="L9" s="937"/>
      <c r="M9" s="18" t="s">
        <v>37</v>
      </c>
      <c r="N9" s="84"/>
    </row>
    <row r="10" spans="1:15" ht="27.75" hidden="1" customHeight="1" outlineLevel="1" thickBot="1" x14ac:dyDescent="0.25">
      <c r="A10" s="1121" t="s">
        <v>268</v>
      </c>
      <c r="B10" s="1122"/>
      <c r="C10" s="1122"/>
      <c r="D10" s="1122"/>
      <c r="E10" s="1122"/>
      <c r="F10" s="1122"/>
      <c r="G10" s="1122"/>
      <c r="H10" s="1122"/>
      <c r="I10" s="1123"/>
      <c r="J10" s="855"/>
      <c r="K10" s="855"/>
      <c r="L10" s="469"/>
      <c r="M10" s="467"/>
    </row>
    <row r="11" spans="1:15" ht="15.75" hidden="1" outlineLevel="1" x14ac:dyDescent="0.2">
      <c r="A11" s="1216">
        <v>1</v>
      </c>
      <c r="B11" s="629"/>
      <c r="C11" s="630"/>
      <c r="D11" s="1214"/>
      <c r="E11" s="1187" t="s">
        <v>15</v>
      </c>
      <c r="F11" s="1190"/>
      <c r="G11" s="1190"/>
      <c r="H11" s="1206">
        <f>D11*F11</f>
        <v>0</v>
      </c>
      <c r="I11" s="1179">
        <f>D11*G11</f>
        <v>0</v>
      </c>
      <c r="J11" s="196">
        <f>SUM(H11:I11)</f>
        <v>0</v>
      </c>
      <c r="K11" s="196">
        <f>J11*1.27</f>
        <v>0</v>
      </c>
      <c r="M11" s="1224"/>
      <c r="N11" s="34"/>
      <c r="O11" s="422"/>
    </row>
    <row r="12" spans="1:15" ht="15.75" hidden="1" outlineLevel="1" x14ac:dyDescent="0.2">
      <c r="A12" s="1177"/>
      <c r="B12" s="964" t="s">
        <v>326</v>
      </c>
      <c r="C12" s="631"/>
      <c r="D12" s="1188"/>
      <c r="E12" s="1097"/>
      <c r="F12" s="1095"/>
      <c r="G12" s="1095"/>
      <c r="H12" s="1099"/>
      <c r="I12" s="1098"/>
      <c r="J12" s="196"/>
      <c r="K12" s="196"/>
      <c r="L12" s="273"/>
      <c r="M12" s="1224"/>
      <c r="N12" s="34"/>
      <c r="O12" s="422"/>
    </row>
    <row r="13" spans="1:15" ht="15.75" hidden="1" outlineLevel="1" x14ac:dyDescent="0.2">
      <c r="A13" s="1124"/>
      <c r="B13" s="637" t="s">
        <v>329</v>
      </c>
      <c r="C13" s="631"/>
      <c r="D13" s="1188"/>
      <c r="E13" s="1097"/>
      <c r="F13" s="1095"/>
      <c r="G13" s="1095"/>
      <c r="H13" s="1099"/>
      <c r="I13" s="1098"/>
      <c r="J13" s="196"/>
      <c r="K13" s="196"/>
      <c r="L13" s="273"/>
      <c r="M13" s="725"/>
      <c r="N13" s="34"/>
      <c r="O13" s="422"/>
    </row>
    <row r="14" spans="1:15" ht="15.75" hidden="1" outlineLevel="1" x14ac:dyDescent="0.2">
      <c r="A14" s="1176">
        <v>2</v>
      </c>
      <c r="B14" s="632"/>
      <c r="C14" s="634"/>
      <c r="D14" s="1188"/>
      <c r="E14" s="1097" t="s">
        <v>15</v>
      </c>
      <c r="F14" s="1095"/>
      <c r="G14" s="1095"/>
      <c r="H14" s="1099">
        <f>D14*F14</f>
        <v>0</v>
      </c>
      <c r="I14" s="1098">
        <f>D14*G14</f>
        <v>0</v>
      </c>
      <c r="J14" s="196">
        <f>SUM(H14:I14)</f>
        <v>0</v>
      </c>
      <c r="K14" s="196">
        <f>J14*1.27</f>
        <v>0</v>
      </c>
      <c r="L14" s="273"/>
      <c r="M14" s="1224"/>
      <c r="N14" s="34"/>
      <c r="O14" s="422"/>
    </row>
    <row r="15" spans="1:15" ht="15.75" hidden="1" outlineLevel="1" x14ac:dyDescent="0.2">
      <c r="A15" s="1177"/>
      <c r="B15" s="964" t="s">
        <v>327</v>
      </c>
      <c r="C15" s="631"/>
      <c r="D15" s="1188"/>
      <c r="E15" s="1097"/>
      <c r="F15" s="1095"/>
      <c r="G15" s="1095"/>
      <c r="H15" s="1099"/>
      <c r="I15" s="1098"/>
      <c r="J15" s="196"/>
      <c r="K15" s="196"/>
      <c r="L15" s="273"/>
      <c r="M15" s="1224"/>
      <c r="N15" s="34"/>
      <c r="O15" s="422"/>
    </row>
    <row r="16" spans="1:15" ht="16.5" hidden="1" outlineLevel="1" thickBot="1" x14ac:dyDescent="0.25">
      <c r="A16" s="1178"/>
      <c r="B16" s="636" t="s">
        <v>328</v>
      </c>
      <c r="C16" s="633"/>
      <c r="D16" s="1189"/>
      <c r="E16" s="1191"/>
      <c r="F16" s="1192"/>
      <c r="G16" s="1192"/>
      <c r="H16" s="1184"/>
      <c r="I16" s="1203"/>
      <c r="J16" s="196"/>
      <c r="K16" s="196"/>
      <c r="L16" s="273"/>
      <c r="M16" s="725"/>
      <c r="N16" s="34"/>
      <c r="O16" s="422"/>
    </row>
    <row r="17" spans="1:15" ht="17.25" hidden="1" outlineLevel="1" thickTop="1" thickBot="1" x14ac:dyDescent="0.25">
      <c r="A17" s="1124">
        <v>3</v>
      </c>
      <c r="B17" s="298"/>
      <c r="C17" s="299"/>
      <c r="D17" s="1197"/>
      <c r="E17" s="1212"/>
      <c r="F17" s="1182"/>
      <c r="G17" s="1182"/>
      <c r="H17" s="1180">
        <f>D17*F17</f>
        <v>0</v>
      </c>
      <c r="I17" s="1204">
        <f>D17*G17</f>
        <v>0</v>
      </c>
      <c r="J17" s="196">
        <f>SUM(H17:I17)</f>
        <v>0</v>
      </c>
      <c r="K17" s="196">
        <f>J17*1.27</f>
        <v>0</v>
      </c>
      <c r="L17" s="273"/>
      <c r="M17" s="1224"/>
      <c r="N17" s="34"/>
      <c r="O17" s="422"/>
    </row>
    <row r="18" spans="1:15" ht="16.5" hidden="1" outlineLevel="1" thickTop="1" x14ac:dyDescent="0.2">
      <c r="A18" s="1115"/>
      <c r="B18" s="187"/>
      <c r="C18" s="294"/>
      <c r="D18" s="1198"/>
      <c r="E18" s="1213"/>
      <c r="F18" s="1183"/>
      <c r="G18" s="1183"/>
      <c r="H18" s="1181"/>
      <c r="I18" s="1205"/>
      <c r="J18" s="196"/>
      <c r="K18" s="196"/>
      <c r="L18" s="273"/>
      <c r="M18" s="1224"/>
      <c r="N18" s="34"/>
      <c r="O18" s="422"/>
    </row>
    <row r="19" spans="1:15" hidden="1" outlineLevel="1" x14ac:dyDescent="0.2">
      <c r="A19" s="803">
        <v>4</v>
      </c>
      <c r="B19" s="365"/>
      <c r="C19" s="382"/>
      <c r="D19" s="967"/>
      <c r="E19" s="376"/>
      <c r="F19" s="379"/>
      <c r="G19" s="379"/>
      <c r="H19" s="979">
        <f t="shared" ref="H19:H30" si="0">D19*F19</f>
        <v>0</v>
      </c>
      <c r="I19" s="980">
        <f t="shared" ref="I19:I30" si="1">D19*G19</f>
        <v>0</v>
      </c>
      <c r="J19" s="186">
        <f t="shared" ref="J19:J30" si="2">SUM(H19:I19)</f>
        <v>0</v>
      </c>
      <c r="K19" s="186">
        <f t="shared" ref="K19:K30" si="3">J19*1.27</f>
        <v>0</v>
      </c>
      <c r="L19" s="994"/>
      <c r="M19" s="47"/>
      <c r="N19" s="34"/>
      <c r="O19" s="422"/>
    </row>
    <row r="20" spans="1:15" hidden="1" outlineLevel="1" x14ac:dyDescent="0.2">
      <c r="A20" s="804">
        <v>5</v>
      </c>
      <c r="B20" s="794"/>
      <c r="C20" s="795"/>
      <c r="D20" s="792"/>
      <c r="E20" s="796"/>
      <c r="F20" s="790"/>
      <c r="G20" s="790"/>
      <c r="H20" s="997">
        <f t="shared" si="0"/>
        <v>0</v>
      </c>
      <c r="I20" s="998">
        <f t="shared" si="1"/>
        <v>0</v>
      </c>
      <c r="J20" s="186">
        <f t="shared" si="2"/>
        <v>0</v>
      </c>
      <c r="K20" s="186">
        <f t="shared" si="3"/>
        <v>0</v>
      </c>
      <c r="L20" s="994"/>
      <c r="M20" s="47"/>
      <c r="N20" s="34"/>
      <c r="O20" s="422"/>
    </row>
    <row r="21" spans="1:15" hidden="1" outlineLevel="1" x14ac:dyDescent="0.2">
      <c r="A21" s="803">
        <v>6</v>
      </c>
      <c r="B21" s="365"/>
      <c r="C21" s="382"/>
      <c r="D21" s="967"/>
      <c r="E21" s="376"/>
      <c r="F21" s="379"/>
      <c r="G21" s="379"/>
      <c r="H21" s="979">
        <f t="shared" si="0"/>
        <v>0</v>
      </c>
      <c r="I21" s="980">
        <f t="shared" si="1"/>
        <v>0</v>
      </c>
      <c r="J21" s="186">
        <f t="shared" si="2"/>
        <v>0</v>
      </c>
      <c r="K21" s="186">
        <f t="shared" si="3"/>
        <v>0</v>
      </c>
      <c r="L21" s="994"/>
      <c r="M21" s="47"/>
      <c r="N21" s="34"/>
      <c r="O21" s="422"/>
    </row>
    <row r="22" spans="1:15" hidden="1" outlineLevel="1" x14ac:dyDescent="0.2">
      <c r="A22" s="804">
        <v>7</v>
      </c>
      <c r="B22" s="365"/>
      <c r="C22" s="382"/>
      <c r="D22" s="967"/>
      <c r="E22" s="376"/>
      <c r="F22" s="379"/>
      <c r="G22" s="379"/>
      <c r="H22" s="979">
        <f t="shared" si="0"/>
        <v>0</v>
      </c>
      <c r="I22" s="980">
        <f t="shared" si="1"/>
        <v>0</v>
      </c>
      <c r="J22" s="186">
        <f t="shared" si="2"/>
        <v>0</v>
      </c>
      <c r="K22" s="186">
        <f t="shared" si="3"/>
        <v>0</v>
      </c>
      <c r="L22" s="994"/>
      <c r="M22" s="47"/>
      <c r="N22" s="34"/>
      <c r="O22" s="422"/>
    </row>
    <row r="23" spans="1:15" hidden="1" outlineLevel="1" x14ac:dyDescent="0.2">
      <c r="A23" s="803">
        <v>8</v>
      </c>
      <c r="B23" s="794"/>
      <c r="C23" s="795"/>
      <c r="D23" s="792"/>
      <c r="E23" s="796"/>
      <c r="F23" s="790"/>
      <c r="G23" s="790"/>
      <c r="H23" s="997">
        <f t="shared" si="0"/>
        <v>0</v>
      </c>
      <c r="I23" s="998">
        <f t="shared" si="1"/>
        <v>0</v>
      </c>
      <c r="J23" s="186">
        <f t="shared" si="2"/>
        <v>0</v>
      </c>
      <c r="K23" s="186">
        <f t="shared" si="3"/>
        <v>0</v>
      </c>
      <c r="L23" s="994"/>
      <c r="M23" s="47"/>
      <c r="N23" s="34"/>
      <c r="O23" s="422"/>
    </row>
    <row r="24" spans="1:15" hidden="1" outlineLevel="1" x14ac:dyDescent="0.2">
      <c r="A24" s="804">
        <v>9</v>
      </c>
      <c r="B24" s="365"/>
      <c r="C24" s="382"/>
      <c r="D24" s="967"/>
      <c r="E24" s="376"/>
      <c r="F24" s="379"/>
      <c r="G24" s="379"/>
      <c r="H24" s="979">
        <f t="shared" si="0"/>
        <v>0</v>
      </c>
      <c r="I24" s="980">
        <f t="shared" si="1"/>
        <v>0</v>
      </c>
      <c r="J24" s="186">
        <f t="shared" si="2"/>
        <v>0</v>
      </c>
      <c r="K24" s="186">
        <f t="shared" si="3"/>
        <v>0</v>
      </c>
      <c r="L24" s="994"/>
      <c r="M24" s="47"/>
      <c r="N24" s="34"/>
      <c r="O24" s="422"/>
    </row>
    <row r="25" spans="1:15" hidden="1" outlineLevel="1" x14ac:dyDescent="0.2">
      <c r="A25" s="803">
        <v>10</v>
      </c>
      <c r="B25" s="365"/>
      <c r="C25" s="382"/>
      <c r="D25" s="967"/>
      <c r="E25" s="376"/>
      <c r="F25" s="379"/>
      <c r="G25" s="379"/>
      <c r="H25" s="979">
        <f t="shared" si="0"/>
        <v>0</v>
      </c>
      <c r="I25" s="980">
        <f t="shared" si="1"/>
        <v>0</v>
      </c>
      <c r="J25" s="186">
        <f t="shared" si="2"/>
        <v>0</v>
      </c>
      <c r="K25" s="186">
        <f t="shared" si="3"/>
        <v>0</v>
      </c>
      <c r="L25" s="994"/>
      <c r="M25" s="47"/>
      <c r="N25" s="34"/>
      <c r="O25" s="422"/>
    </row>
    <row r="26" spans="1:15" hidden="1" outlineLevel="1" x14ac:dyDescent="0.2">
      <c r="A26" s="804">
        <v>11</v>
      </c>
      <c r="B26" s="365"/>
      <c r="C26" s="382"/>
      <c r="D26" s="955"/>
      <c r="E26" s="376"/>
      <c r="F26" s="379"/>
      <c r="G26" s="379"/>
      <c r="H26" s="979">
        <f t="shared" si="0"/>
        <v>0</v>
      </c>
      <c r="I26" s="980">
        <f t="shared" si="1"/>
        <v>0</v>
      </c>
      <c r="J26" s="186">
        <f t="shared" si="2"/>
        <v>0</v>
      </c>
      <c r="K26" s="186">
        <f t="shared" si="3"/>
        <v>0</v>
      </c>
      <c r="L26" s="994"/>
      <c r="M26" s="47"/>
      <c r="N26" s="34"/>
      <c r="O26" s="422"/>
    </row>
    <row r="27" spans="1:15" hidden="1" outlineLevel="1" x14ac:dyDescent="0.2">
      <c r="A27" s="803">
        <v>12</v>
      </c>
      <c r="B27" s="794"/>
      <c r="C27" s="795"/>
      <c r="D27" s="792"/>
      <c r="E27" s="796"/>
      <c r="F27" s="790"/>
      <c r="G27" s="790"/>
      <c r="H27" s="997">
        <f t="shared" si="0"/>
        <v>0</v>
      </c>
      <c r="I27" s="998">
        <f t="shared" si="1"/>
        <v>0</v>
      </c>
      <c r="J27" s="186">
        <f t="shared" si="2"/>
        <v>0</v>
      </c>
      <c r="K27" s="186">
        <f t="shared" si="3"/>
        <v>0</v>
      </c>
      <c r="L27" s="994"/>
      <c r="M27" s="47"/>
      <c r="N27" s="34"/>
      <c r="O27" s="422"/>
    </row>
    <row r="28" spans="1:15" hidden="1" outlineLevel="1" x14ac:dyDescent="0.2">
      <c r="A28" s="804">
        <v>13</v>
      </c>
      <c r="B28" s="365"/>
      <c r="C28" s="382"/>
      <c r="D28" s="955"/>
      <c r="E28" s="376"/>
      <c r="F28" s="379"/>
      <c r="G28" s="379"/>
      <c r="H28" s="979">
        <f t="shared" si="0"/>
        <v>0</v>
      </c>
      <c r="I28" s="980">
        <f t="shared" si="1"/>
        <v>0</v>
      </c>
      <c r="J28" s="186">
        <f t="shared" si="2"/>
        <v>0</v>
      </c>
      <c r="K28" s="186">
        <f t="shared" si="3"/>
        <v>0</v>
      </c>
      <c r="L28" s="994"/>
      <c r="M28" s="47"/>
      <c r="N28" s="34"/>
      <c r="O28" s="422"/>
    </row>
    <row r="29" spans="1:15" hidden="1" outlineLevel="1" x14ac:dyDescent="0.2">
      <c r="A29" s="803">
        <v>14</v>
      </c>
      <c r="B29" s="365"/>
      <c r="C29" s="382"/>
      <c r="D29" s="955"/>
      <c r="E29" s="376"/>
      <c r="F29" s="379"/>
      <c r="G29" s="379"/>
      <c r="H29" s="979">
        <f t="shared" si="0"/>
        <v>0</v>
      </c>
      <c r="I29" s="980">
        <f t="shared" si="1"/>
        <v>0</v>
      </c>
      <c r="J29" s="186">
        <f t="shared" si="2"/>
        <v>0</v>
      </c>
      <c r="K29" s="186">
        <f t="shared" si="3"/>
        <v>0</v>
      </c>
      <c r="L29" s="994"/>
      <c r="M29" s="47"/>
      <c r="N29" s="34"/>
      <c r="O29" s="422"/>
    </row>
    <row r="30" spans="1:15" s="537" customFormat="1" ht="13.5" hidden="1" outlineLevel="1" thickBot="1" x14ac:dyDescent="0.25">
      <c r="A30" s="805">
        <v>15</v>
      </c>
      <c r="B30" s="798" t="s">
        <v>147</v>
      </c>
      <c r="C30" s="797"/>
      <c r="D30" s="793"/>
      <c r="E30" s="798" t="s">
        <v>26</v>
      </c>
      <c r="F30" s="791"/>
      <c r="G30" s="791"/>
      <c r="H30" s="965">
        <f t="shared" si="0"/>
        <v>0</v>
      </c>
      <c r="I30" s="966">
        <f t="shared" si="1"/>
        <v>0</v>
      </c>
      <c r="J30" s="186">
        <f t="shared" si="2"/>
        <v>0</v>
      </c>
      <c r="K30" s="186">
        <f t="shared" si="3"/>
        <v>0</v>
      </c>
      <c r="L30" s="994"/>
      <c r="M30" s="47"/>
      <c r="N30" s="34"/>
    </row>
    <row r="31" spans="1:15" s="537" customFormat="1" ht="28.5" hidden="1" customHeight="1" outlineLevel="1" thickBot="1" x14ac:dyDescent="0.25">
      <c r="A31" s="1118" t="s">
        <v>321</v>
      </c>
      <c r="B31" s="1119"/>
      <c r="C31" s="799"/>
      <c r="D31" s="800"/>
      <c r="E31" s="801"/>
      <c r="F31" s="802"/>
      <c r="G31" s="802"/>
      <c r="H31" s="198">
        <f>ROUND(SUM(H11:H30),0)</f>
        <v>0</v>
      </c>
      <c r="I31" s="198">
        <f>ROUND(SUM(I11:I30),0)</f>
        <v>0</v>
      </c>
      <c r="J31" s="199">
        <f>ROUND(SUM(J11:J30),0)</f>
        <v>0</v>
      </c>
      <c r="K31" s="199">
        <f>ROUND(SUM(K11:K30),0)</f>
        <v>0</v>
      </c>
      <c r="L31" s="274"/>
      <c r="M31" s="47"/>
      <c r="N31" s="34"/>
    </row>
    <row r="32" spans="1:15" ht="27.75" hidden="1" customHeight="1" outlineLevel="1" thickBot="1" x14ac:dyDescent="0.25">
      <c r="A32" s="1121" t="s">
        <v>267</v>
      </c>
      <c r="B32" s="1122"/>
      <c r="C32" s="1122"/>
      <c r="D32" s="1122"/>
      <c r="E32" s="1122"/>
      <c r="F32" s="1122"/>
      <c r="G32" s="1122"/>
      <c r="H32" s="1122"/>
      <c r="I32" s="1123"/>
      <c r="J32" s="855"/>
      <c r="K32" s="855"/>
      <c r="L32" s="469"/>
      <c r="M32" s="467"/>
    </row>
    <row r="33" spans="1:15" s="537" customFormat="1" ht="15.75" hidden="1" outlineLevel="1" x14ac:dyDescent="0.2">
      <c r="A33" s="1210">
        <v>1</v>
      </c>
      <c r="B33" s="298"/>
      <c r="C33" s="706"/>
      <c r="D33" s="1219"/>
      <c r="E33" s="1218" t="s">
        <v>21</v>
      </c>
      <c r="F33" s="1209"/>
      <c r="G33" s="1209"/>
      <c r="H33" s="1223">
        <f>D33*F33</f>
        <v>0</v>
      </c>
      <c r="I33" s="1202">
        <f>D33*G33</f>
        <v>0</v>
      </c>
      <c r="J33" s="196">
        <f>SUM(H33:I33)</f>
        <v>0</v>
      </c>
      <c r="K33" s="196">
        <f>J33*1.27</f>
        <v>0</v>
      </c>
      <c r="L33" s="273"/>
      <c r="M33" s="1224"/>
      <c r="N33" s="34"/>
    </row>
    <row r="34" spans="1:15" s="537" customFormat="1" ht="15.75" hidden="1" outlineLevel="1" x14ac:dyDescent="0.2">
      <c r="A34" s="1211"/>
      <c r="B34" s="35"/>
      <c r="C34" s="684"/>
      <c r="D34" s="1220"/>
      <c r="E34" s="1096"/>
      <c r="F34" s="1094"/>
      <c r="G34" s="1094"/>
      <c r="H34" s="1125"/>
      <c r="I34" s="1126"/>
      <c r="J34" s="196"/>
      <c r="K34" s="196"/>
      <c r="L34" s="273"/>
      <c r="M34" s="1224"/>
      <c r="N34" s="34"/>
    </row>
    <row r="35" spans="1:15" hidden="1" outlineLevel="1" x14ac:dyDescent="0.2">
      <c r="A35" s="995">
        <v>2</v>
      </c>
      <c r="B35" s="365"/>
      <c r="C35" s="382"/>
      <c r="D35" s="806"/>
      <c r="E35" s="376"/>
      <c r="F35" s="379"/>
      <c r="G35" s="379"/>
      <c r="H35" s="979">
        <f>D35*F35</f>
        <v>0</v>
      </c>
      <c r="I35" s="980">
        <f>D35*G35</f>
        <v>0</v>
      </c>
      <c r="J35" s="186">
        <f>SUM(H35:I35)</f>
        <v>0</v>
      </c>
      <c r="K35" s="186">
        <f>J35*1.27</f>
        <v>0</v>
      </c>
      <c r="L35" s="994"/>
      <c r="M35" s="47"/>
      <c r="N35" s="34"/>
      <c r="O35" s="422"/>
    </row>
    <row r="36" spans="1:15" hidden="1" outlineLevel="1" x14ac:dyDescent="0.2">
      <c r="A36" s="995">
        <v>3</v>
      </c>
      <c r="B36" s="365"/>
      <c r="C36" s="382"/>
      <c r="D36" s="806"/>
      <c r="E36" s="376"/>
      <c r="F36" s="379"/>
      <c r="G36" s="379"/>
      <c r="H36" s="979">
        <f>D36*F36</f>
        <v>0</v>
      </c>
      <c r="I36" s="980">
        <f>D36*G36</f>
        <v>0</v>
      </c>
      <c r="J36" s="186">
        <f>SUM(H36:I36)</f>
        <v>0</v>
      </c>
      <c r="K36" s="186">
        <f>J36*1.27</f>
        <v>0</v>
      </c>
      <c r="L36" s="994"/>
      <c r="M36" s="47"/>
      <c r="N36" s="34"/>
      <c r="O36" s="422"/>
    </row>
    <row r="37" spans="1:15" hidden="1" outlineLevel="1" x14ac:dyDescent="0.2">
      <c r="A37" s="995">
        <v>4</v>
      </c>
      <c r="B37" s="365"/>
      <c r="C37" s="382"/>
      <c r="D37" s="806"/>
      <c r="E37" s="376"/>
      <c r="F37" s="379"/>
      <c r="G37" s="379"/>
      <c r="H37" s="979">
        <f>D37*F37</f>
        <v>0</v>
      </c>
      <c r="I37" s="980">
        <f>D37*G37</f>
        <v>0</v>
      </c>
      <c r="J37" s="186">
        <f>SUM(H37:I37)</f>
        <v>0</v>
      </c>
      <c r="K37" s="186">
        <f>J37*1.27</f>
        <v>0</v>
      </c>
      <c r="L37" s="994"/>
      <c r="M37" s="47"/>
      <c r="N37" s="34"/>
      <c r="O37" s="422"/>
    </row>
    <row r="38" spans="1:15" s="422" customFormat="1" ht="13.5" hidden="1" outlineLevel="1" thickBot="1" x14ac:dyDescent="0.25">
      <c r="A38" s="15">
        <v>5</v>
      </c>
      <c r="B38" s="791"/>
      <c r="C38" s="797"/>
      <c r="D38" s="807"/>
      <c r="E38" s="791"/>
      <c r="F38" s="791"/>
      <c r="G38" s="791"/>
      <c r="H38" s="979">
        <f>D38*F38</f>
        <v>0</v>
      </c>
      <c r="I38" s="980">
        <f>D38*G38</f>
        <v>0</v>
      </c>
      <c r="J38" s="186">
        <f>SUM(H38:I38)</f>
        <v>0</v>
      </c>
      <c r="K38" s="186">
        <f>J38*1.27</f>
        <v>0</v>
      </c>
      <c r="L38" s="994"/>
      <c r="M38" s="46"/>
      <c r="N38" s="34"/>
    </row>
    <row r="39" spans="1:15" s="17" customFormat="1" ht="28.5" hidden="1" customHeight="1" outlineLevel="1" thickBot="1" x14ac:dyDescent="0.25">
      <c r="A39" s="1110" t="s">
        <v>322</v>
      </c>
      <c r="B39" s="1111"/>
      <c r="C39" s="799"/>
      <c r="D39" s="808"/>
      <c r="E39" s="809"/>
      <c r="F39" s="810"/>
      <c r="G39" s="810"/>
      <c r="H39" s="198">
        <f>ROUND(SUM(H33:H38),0)</f>
        <v>0</v>
      </c>
      <c r="I39" s="198">
        <f>ROUND(SUM(I33:I38),0)</f>
        <v>0</v>
      </c>
      <c r="J39" s="199">
        <f>ROUND(SUM(J33:J38),0)</f>
        <v>0</v>
      </c>
      <c r="K39" s="199">
        <f>ROUND(SUM(K33:K38),0)</f>
        <v>0</v>
      </c>
      <c r="L39" s="274"/>
      <c r="M39" s="46"/>
      <c r="N39" s="34"/>
      <c r="O39" s="23"/>
    </row>
    <row r="40" spans="1:15" s="207" customFormat="1" ht="25.5" customHeight="1" collapsed="1" thickBot="1" x14ac:dyDescent="0.25">
      <c r="A40" s="643">
        <f>'18'!A8</f>
        <v>0</v>
      </c>
      <c r="B40" s="644">
        <f>'18'!B8</f>
        <v>0</v>
      </c>
      <c r="C40" s="645">
        <f>'18'!E8</f>
        <v>0</v>
      </c>
      <c r="D40" s="645">
        <f>'18'!F8</f>
        <v>0</v>
      </c>
      <c r="E40" s="645">
        <f>'18'!G8</f>
        <v>0</v>
      </c>
      <c r="F40" s="1221" t="s">
        <v>20</v>
      </c>
      <c r="G40" s="1222"/>
      <c r="H40" s="200">
        <f>H31+H39</f>
        <v>0</v>
      </c>
      <c r="I40" s="201">
        <f>I31+I39</f>
        <v>0</v>
      </c>
      <c r="J40" s="202">
        <f>J31+J39</f>
        <v>0</v>
      </c>
      <c r="K40" s="202">
        <f>K31+K39</f>
        <v>0</v>
      </c>
      <c r="L40" s="300">
        <f>IF(K11&gt;0,1,0)</f>
        <v>0</v>
      </c>
      <c r="M40" s="32"/>
    </row>
    <row r="41" spans="1:15" ht="5.25" customHeight="1" thickTop="1" x14ac:dyDescent="0.2">
      <c r="A41" s="1217"/>
      <c r="B41" s="1109"/>
      <c r="C41" s="195"/>
      <c r="D41" s="276"/>
      <c r="E41" s="207"/>
      <c r="F41" s="203"/>
      <c r="G41" s="203"/>
      <c r="H41" s="203"/>
      <c r="I41" s="204"/>
      <c r="J41" s="205"/>
      <c r="K41" s="205"/>
      <c r="L41" s="300"/>
    </row>
    <row r="42" spans="1:15" ht="12.75" customHeight="1" x14ac:dyDescent="0.2">
      <c r="A42" s="1207" t="s">
        <v>319</v>
      </c>
      <c r="B42" s="1208"/>
      <c r="C42" s="1199">
        <f>K31</f>
        <v>0</v>
      </c>
      <c r="D42" s="1199"/>
      <c r="E42" s="1200"/>
      <c r="F42" s="811"/>
      <c r="G42" s="811"/>
      <c r="H42" s="313">
        <f>H31</f>
        <v>0</v>
      </c>
      <c r="I42" s="314">
        <f>I31</f>
        <v>0</v>
      </c>
      <c r="J42" s="205"/>
      <c r="K42" s="205"/>
      <c r="L42" s="300">
        <f>IF(K14&gt;0,1,0)</f>
        <v>0</v>
      </c>
      <c r="M42" s="47"/>
    </row>
    <row r="43" spans="1:15" ht="12.75" customHeight="1" x14ac:dyDescent="0.2">
      <c r="A43" s="1185" t="s">
        <v>320</v>
      </c>
      <c r="B43" s="1186"/>
      <c r="C43" s="1215">
        <f>K39</f>
        <v>0</v>
      </c>
      <c r="D43" s="1215"/>
      <c r="E43" s="1201"/>
      <c r="F43" s="812"/>
      <c r="G43" s="812"/>
      <c r="H43" s="315">
        <f>H39</f>
        <v>0</v>
      </c>
      <c r="I43" s="316">
        <f>I39</f>
        <v>0</v>
      </c>
      <c r="J43" s="205"/>
      <c r="K43" s="205"/>
      <c r="L43" s="275"/>
      <c r="M43" s="47"/>
    </row>
    <row r="44" spans="1:15" ht="12.75" customHeight="1" thickBot="1" x14ac:dyDescent="0.3">
      <c r="A44" s="1193" t="s">
        <v>145</v>
      </c>
      <c r="B44" s="1194"/>
      <c r="C44" s="1195">
        <f>SUM(C42:D43)</f>
        <v>0</v>
      </c>
      <c r="D44" s="1196"/>
      <c r="E44" s="292" t="str">
        <f>IF(C44=K40,"","Hiba!")</f>
        <v/>
      </c>
      <c r="F44" s="813"/>
      <c r="G44" s="813"/>
      <c r="H44" s="813"/>
      <c r="I44" s="814"/>
      <c r="J44" s="205"/>
      <c r="K44" s="205"/>
      <c r="L44" s="275"/>
      <c r="M44" s="47"/>
    </row>
    <row r="45" spans="1:15" ht="6" customHeight="1" thickBot="1" x14ac:dyDescent="0.25">
      <c r="A45" s="206"/>
      <c r="B45" s="815"/>
      <c r="C45" s="816"/>
      <c r="D45" s="817"/>
      <c r="E45" s="815"/>
      <c r="F45" s="818"/>
      <c r="G45" s="818"/>
      <c r="H45" s="818"/>
      <c r="I45" s="818"/>
      <c r="J45" s="205"/>
      <c r="K45" s="205"/>
      <c r="L45" s="275"/>
      <c r="M45" s="47"/>
    </row>
    <row r="46" spans="1:15" s="5" customFormat="1" ht="26.25" hidden="1" outlineLevel="1" thickBot="1" x14ac:dyDescent="0.25">
      <c r="A46" s="788" t="s">
        <v>6</v>
      </c>
      <c r="B46" s="789" t="s">
        <v>7</v>
      </c>
      <c r="C46" s="789" t="s">
        <v>69</v>
      </c>
      <c r="D46" s="789" t="s">
        <v>8</v>
      </c>
      <c r="E46" s="789" t="s">
        <v>9</v>
      </c>
      <c r="F46" s="288" t="s">
        <v>10</v>
      </c>
      <c r="G46" s="288" t="s">
        <v>11</v>
      </c>
      <c r="H46" s="288" t="s">
        <v>12</v>
      </c>
      <c r="I46" s="289" t="s">
        <v>13</v>
      </c>
      <c r="J46" s="936" t="s">
        <v>0</v>
      </c>
      <c r="K46" s="936" t="s">
        <v>1</v>
      </c>
      <c r="L46" s="937"/>
      <c r="M46" s="18" t="s">
        <v>37</v>
      </c>
      <c r="N46" s="84"/>
    </row>
    <row r="47" spans="1:15" ht="27.75" hidden="1" customHeight="1" outlineLevel="1" thickBot="1" x14ac:dyDescent="0.25">
      <c r="A47" s="1121" t="s">
        <v>268</v>
      </c>
      <c r="B47" s="1122"/>
      <c r="C47" s="1122"/>
      <c r="D47" s="1122"/>
      <c r="E47" s="1122"/>
      <c r="F47" s="1122"/>
      <c r="G47" s="1122"/>
      <c r="H47" s="1122"/>
      <c r="I47" s="1123"/>
      <c r="J47" s="855"/>
      <c r="K47" s="855"/>
      <c r="L47" s="469"/>
      <c r="M47" s="467"/>
    </row>
    <row r="48" spans="1:15" ht="15.75" hidden="1" outlineLevel="1" x14ac:dyDescent="0.2">
      <c r="A48" s="1216">
        <v>1</v>
      </c>
      <c r="B48" s="629"/>
      <c r="C48" s="630"/>
      <c r="D48" s="1214"/>
      <c r="E48" s="1187" t="s">
        <v>15</v>
      </c>
      <c r="F48" s="1190"/>
      <c r="G48" s="1190"/>
      <c r="H48" s="1206">
        <f>D48*F48</f>
        <v>0</v>
      </c>
      <c r="I48" s="1179">
        <f>D48*G48</f>
        <v>0</v>
      </c>
      <c r="J48" s="196">
        <f>SUM(H48:I48)</f>
        <v>0</v>
      </c>
      <c r="K48" s="196">
        <f>J48*1.27</f>
        <v>0</v>
      </c>
      <c r="M48" s="1224"/>
      <c r="N48" s="34"/>
      <c r="O48" s="422"/>
    </row>
    <row r="49" spans="1:15" ht="15.75" hidden="1" outlineLevel="1" x14ac:dyDescent="0.2">
      <c r="A49" s="1177"/>
      <c r="B49" s="964" t="s">
        <v>326</v>
      </c>
      <c r="C49" s="631"/>
      <c r="D49" s="1188"/>
      <c r="E49" s="1097"/>
      <c r="F49" s="1095"/>
      <c r="G49" s="1095"/>
      <c r="H49" s="1099"/>
      <c r="I49" s="1098"/>
      <c r="J49" s="196"/>
      <c r="K49" s="196"/>
      <c r="L49" s="273"/>
      <c r="M49" s="1224"/>
      <c r="N49" s="34"/>
      <c r="O49" s="422"/>
    </row>
    <row r="50" spans="1:15" ht="15.75" hidden="1" outlineLevel="1" x14ac:dyDescent="0.2">
      <c r="A50" s="1124"/>
      <c r="B50" s="637" t="s">
        <v>329</v>
      </c>
      <c r="C50" s="631"/>
      <c r="D50" s="1188"/>
      <c r="E50" s="1097"/>
      <c r="F50" s="1095"/>
      <c r="G50" s="1095"/>
      <c r="H50" s="1099"/>
      <c r="I50" s="1098"/>
      <c r="J50" s="196"/>
      <c r="K50" s="196"/>
      <c r="L50" s="273"/>
      <c r="M50" s="725"/>
      <c r="N50" s="34"/>
      <c r="O50" s="422"/>
    </row>
    <row r="51" spans="1:15" ht="15.75" hidden="1" outlineLevel="1" x14ac:dyDescent="0.2">
      <c r="A51" s="1176">
        <v>2</v>
      </c>
      <c r="B51" s="632"/>
      <c r="C51" s="634"/>
      <c r="D51" s="1188"/>
      <c r="E51" s="1097" t="s">
        <v>15</v>
      </c>
      <c r="F51" s="1095"/>
      <c r="G51" s="1095"/>
      <c r="H51" s="1099">
        <f>D51*F51</f>
        <v>0</v>
      </c>
      <c r="I51" s="1098">
        <f>D51*G51</f>
        <v>0</v>
      </c>
      <c r="J51" s="196">
        <f>SUM(H51:I51)</f>
        <v>0</v>
      </c>
      <c r="K51" s="196">
        <f>J51*1.27</f>
        <v>0</v>
      </c>
      <c r="L51" s="273"/>
      <c r="M51" s="1224"/>
      <c r="N51" s="34"/>
      <c r="O51" s="422"/>
    </row>
    <row r="52" spans="1:15" ht="15.75" hidden="1" outlineLevel="1" x14ac:dyDescent="0.2">
      <c r="A52" s="1177"/>
      <c r="B52" s="964" t="s">
        <v>327</v>
      </c>
      <c r="C52" s="631"/>
      <c r="D52" s="1188"/>
      <c r="E52" s="1097"/>
      <c r="F52" s="1095"/>
      <c r="G52" s="1095"/>
      <c r="H52" s="1099"/>
      <c r="I52" s="1098"/>
      <c r="J52" s="196"/>
      <c r="K52" s="196"/>
      <c r="L52" s="273"/>
      <c r="M52" s="1224"/>
      <c r="N52" s="34"/>
      <c r="O52" s="422"/>
    </row>
    <row r="53" spans="1:15" ht="16.5" hidden="1" outlineLevel="1" thickBot="1" x14ac:dyDescent="0.25">
      <c r="A53" s="1178"/>
      <c r="B53" s="636" t="s">
        <v>328</v>
      </c>
      <c r="C53" s="633"/>
      <c r="D53" s="1189"/>
      <c r="E53" s="1191"/>
      <c r="F53" s="1192"/>
      <c r="G53" s="1192"/>
      <c r="H53" s="1184"/>
      <c r="I53" s="1203"/>
      <c r="J53" s="196"/>
      <c r="K53" s="196"/>
      <c r="L53" s="273"/>
      <c r="M53" s="725"/>
      <c r="N53" s="34"/>
      <c r="O53" s="422"/>
    </row>
    <row r="54" spans="1:15" ht="17.25" hidden="1" outlineLevel="1" thickTop="1" thickBot="1" x14ac:dyDescent="0.25">
      <c r="A54" s="1124">
        <v>3</v>
      </c>
      <c r="B54" s="298"/>
      <c r="C54" s="299"/>
      <c r="D54" s="1197"/>
      <c r="E54" s="1212" t="s">
        <v>15</v>
      </c>
      <c r="F54" s="1182"/>
      <c r="G54" s="1182"/>
      <c r="H54" s="1180">
        <f>D54*F54</f>
        <v>0</v>
      </c>
      <c r="I54" s="1204">
        <f>D54*G54</f>
        <v>0</v>
      </c>
      <c r="J54" s="196">
        <f>SUM(H54:I54)</f>
        <v>0</v>
      </c>
      <c r="K54" s="196">
        <f>J54*1.27</f>
        <v>0</v>
      </c>
      <c r="L54" s="273"/>
      <c r="M54" s="1224"/>
      <c r="N54" s="34"/>
      <c r="O54" s="422"/>
    </row>
    <row r="55" spans="1:15" ht="16.5" hidden="1" outlineLevel="1" thickTop="1" x14ac:dyDescent="0.2">
      <c r="A55" s="1115"/>
      <c r="B55" s="187"/>
      <c r="C55" s="294"/>
      <c r="D55" s="1198"/>
      <c r="E55" s="1213"/>
      <c r="F55" s="1183"/>
      <c r="G55" s="1183"/>
      <c r="H55" s="1181"/>
      <c r="I55" s="1205"/>
      <c r="J55" s="196"/>
      <c r="K55" s="196"/>
      <c r="L55" s="273"/>
      <c r="M55" s="1224"/>
      <c r="N55" s="34"/>
      <c r="O55" s="422"/>
    </row>
    <row r="56" spans="1:15" hidden="1" outlineLevel="1" x14ac:dyDescent="0.2">
      <c r="A56" s="803">
        <v>4</v>
      </c>
      <c r="B56" s="365"/>
      <c r="C56" s="382"/>
      <c r="D56" s="996"/>
      <c r="E56" s="376"/>
      <c r="F56" s="379"/>
      <c r="G56" s="379"/>
      <c r="H56" s="979">
        <f t="shared" ref="H56:H67" si="4">D56*F56</f>
        <v>0</v>
      </c>
      <c r="I56" s="980">
        <f t="shared" ref="I56:I67" si="5">D56*G56</f>
        <v>0</v>
      </c>
      <c r="J56" s="186">
        <f t="shared" ref="J56:J67" si="6">SUM(H56:I56)</f>
        <v>0</v>
      </c>
      <c r="K56" s="186">
        <f t="shared" ref="K56:K67" si="7">J56*1.27</f>
        <v>0</v>
      </c>
      <c r="L56" s="994"/>
      <c r="M56" s="47"/>
      <c r="N56" s="34"/>
      <c r="O56" s="422"/>
    </row>
    <row r="57" spans="1:15" hidden="1" outlineLevel="1" x14ac:dyDescent="0.2">
      <c r="A57" s="804">
        <v>5</v>
      </c>
      <c r="B57" s="794"/>
      <c r="C57" s="795"/>
      <c r="D57" s="792"/>
      <c r="E57" s="796"/>
      <c r="F57" s="790"/>
      <c r="G57" s="790"/>
      <c r="H57" s="997">
        <f t="shared" si="4"/>
        <v>0</v>
      </c>
      <c r="I57" s="998">
        <f t="shared" si="5"/>
        <v>0</v>
      </c>
      <c r="J57" s="186">
        <f t="shared" si="6"/>
        <v>0</v>
      </c>
      <c r="K57" s="186">
        <f t="shared" si="7"/>
        <v>0</v>
      </c>
      <c r="L57" s="994"/>
      <c r="M57" s="47"/>
      <c r="N57" s="34"/>
      <c r="O57" s="422"/>
    </row>
    <row r="58" spans="1:15" hidden="1" outlineLevel="1" x14ac:dyDescent="0.2">
      <c r="A58" s="803">
        <v>6</v>
      </c>
      <c r="B58" s="365"/>
      <c r="C58" s="382"/>
      <c r="D58" s="996"/>
      <c r="E58" s="376"/>
      <c r="F58" s="379"/>
      <c r="G58" s="379"/>
      <c r="H58" s="979">
        <f t="shared" si="4"/>
        <v>0</v>
      </c>
      <c r="I58" s="980">
        <f t="shared" si="5"/>
        <v>0</v>
      </c>
      <c r="J58" s="186">
        <f t="shared" si="6"/>
        <v>0</v>
      </c>
      <c r="K58" s="186">
        <f t="shared" si="7"/>
        <v>0</v>
      </c>
      <c r="L58" s="994"/>
      <c r="M58" s="47"/>
      <c r="N58" s="34"/>
      <c r="O58" s="422"/>
    </row>
    <row r="59" spans="1:15" hidden="1" outlineLevel="1" x14ac:dyDescent="0.2">
      <c r="A59" s="804">
        <v>7</v>
      </c>
      <c r="B59" s="365"/>
      <c r="C59" s="382"/>
      <c r="D59" s="996"/>
      <c r="E59" s="376"/>
      <c r="F59" s="379"/>
      <c r="G59" s="379"/>
      <c r="H59" s="979">
        <f t="shared" si="4"/>
        <v>0</v>
      </c>
      <c r="I59" s="980">
        <f t="shared" si="5"/>
        <v>0</v>
      </c>
      <c r="J59" s="186">
        <f t="shared" si="6"/>
        <v>0</v>
      </c>
      <c r="K59" s="186">
        <f t="shared" si="7"/>
        <v>0</v>
      </c>
      <c r="L59" s="994"/>
      <c r="M59" s="47"/>
      <c r="N59" s="34"/>
      <c r="O59" s="422"/>
    </row>
    <row r="60" spans="1:15" hidden="1" outlineLevel="1" x14ac:dyDescent="0.2">
      <c r="A60" s="803">
        <v>8</v>
      </c>
      <c r="B60" s="794"/>
      <c r="C60" s="795"/>
      <c r="D60" s="792"/>
      <c r="E60" s="796"/>
      <c r="F60" s="790"/>
      <c r="G60" s="790"/>
      <c r="H60" s="997">
        <f t="shared" si="4"/>
        <v>0</v>
      </c>
      <c r="I60" s="998">
        <f t="shared" si="5"/>
        <v>0</v>
      </c>
      <c r="J60" s="186">
        <f t="shared" si="6"/>
        <v>0</v>
      </c>
      <c r="K60" s="186">
        <f t="shared" si="7"/>
        <v>0</v>
      </c>
      <c r="L60" s="994"/>
      <c r="M60" s="47"/>
      <c r="N60" s="34"/>
      <c r="O60" s="422"/>
    </row>
    <row r="61" spans="1:15" hidden="1" outlineLevel="1" x14ac:dyDescent="0.2">
      <c r="A61" s="804">
        <v>9</v>
      </c>
      <c r="B61" s="365"/>
      <c r="C61" s="382"/>
      <c r="D61" s="996"/>
      <c r="E61" s="376"/>
      <c r="F61" s="379"/>
      <c r="G61" s="379"/>
      <c r="H61" s="979">
        <f t="shared" si="4"/>
        <v>0</v>
      </c>
      <c r="I61" s="980">
        <f t="shared" si="5"/>
        <v>0</v>
      </c>
      <c r="J61" s="186">
        <f t="shared" si="6"/>
        <v>0</v>
      </c>
      <c r="K61" s="186">
        <f t="shared" si="7"/>
        <v>0</v>
      </c>
      <c r="L61" s="994"/>
      <c r="M61" s="47"/>
      <c r="N61" s="34"/>
      <c r="O61" s="422"/>
    </row>
    <row r="62" spans="1:15" hidden="1" outlineLevel="1" x14ac:dyDescent="0.2">
      <c r="A62" s="803">
        <v>10</v>
      </c>
      <c r="B62" s="365"/>
      <c r="C62" s="382"/>
      <c r="D62" s="996"/>
      <c r="E62" s="376"/>
      <c r="F62" s="379"/>
      <c r="G62" s="379"/>
      <c r="H62" s="979">
        <f t="shared" si="4"/>
        <v>0</v>
      </c>
      <c r="I62" s="980">
        <f t="shared" si="5"/>
        <v>0</v>
      </c>
      <c r="J62" s="186">
        <f t="shared" si="6"/>
        <v>0</v>
      </c>
      <c r="K62" s="186">
        <f t="shared" si="7"/>
        <v>0</v>
      </c>
      <c r="L62" s="994"/>
      <c r="M62" s="47"/>
      <c r="N62" s="34"/>
      <c r="O62" s="422"/>
    </row>
    <row r="63" spans="1:15" hidden="1" outlineLevel="1" x14ac:dyDescent="0.2">
      <c r="A63" s="804">
        <v>11</v>
      </c>
      <c r="B63" s="365"/>
      <c r="C63" s="382"/>
      <c r="D63" s="996"/>
      <c r="E63" s="376"/>
      <c r="F63" s="379"/>
      <c r="G63" s="379"/>
      <c r="H63" s="979">
        <f t="shared" si="4"/>
        <v>0</v>
      </c>
      <c r="I63" s="980">
        <f t="shared" si="5"/>
        <v>0</v>
      </c>
      <c r="J63" s="186">
        <f t="shared" si="6"/>
        <v>0</v>
      </c>
      <c r="K63" s="186">
        <f t="shared" si="7"/>
        <v>0</v>
      </c>
      <c r="L63" s="994"/>
      <c r="M63" s="47"/>
      <c r="N63" s="34"/>
      <c r="O63" s="422"/>
    </row>
    <row r="64" spans="1:15" hidden="1" outlineLevel="1" x14ac:dyDescent="0.2">
      <c r="A64" s="803">
        <v>12</v>
      </c>
      <c r="B64" s="794"/>
      <c r="C64" s="795"/>
      <c r="D64" s="792"/>
      <c r="E64" s="796"/>
      <c r="F64" s="790"/>
      <c r="G64" s="790"/>
      <c r="H64" s="997">
        <f t="shared" si="4"/>
        <v>0</v>
      </c>
      <c r="I64" s="998">
        <f t="shared" si="5"/>
        <v>0</v>
      </c>
      <c r="J64" s="186">
        <f t="shared" si="6"/>
        <v>0</v>
      </c>
      <c r="K64" s="186">
        <f t="shared" si="7"/>
        <v>0</v>
      </c>
      <c r="L64" s="994"/>
      <c r="M64" s="47"/>
      <c r="N64" s="34"/>
      <c r="O64" s="422"/>
    </row>
    <row r="65" spans="1:15" hidden="1" outlineLevel="1" x14ac:dyDescent="0.2">
      <c r="A65" s="804">
        <v>13</v>
      </c>
      <c r="B65" s="365"/>
      <c r="C65" s="382"/>
      <c r="D65" s="996"/>
      <c r="E65" s="376"/>
      <c r="F65" s="379"/>
      <c r="G65" s="379"/>
      <c r="H65" s="979">
        <f t="shared" si="4"/>
        <v>0</v>
      </c>
      <c r="I65" s="980">
        <f t="shared" si="5"/>
        <v>0</v>
      </c>
      <c r="J65" s="186">
        <f t="shared" si="6"/>
        <v>0</v>
      </c>
      <c r="K65" s="186">
        <f t="shared" si="7"/>
        <v>0</v>
      </c>
      <c r="L65" s="994"/>
      <c r="M65" s="47"/>
      <c r="N65" s="34"/>
      <c r="O65" s="422"/>
    </row>
    <row r="66" spans="1:15" hidden="1" outlineLevel="1" x14ac:dyDescent="0.2">
      <c r="A66" s="803">
        <v>14</v>
      </c>
      <c r="B66" s="365"/>
      <c r="C66" s="382"/>
      <c r="D66" s="996"/>
      <c r="E66" s="376"/>
      <c r="F66" s="379"/>
      <c r="G66" s="379"/>
      <c r="H66" s="979">
        <f t="shared" si="4"/>
        <v>0</v>
      </c>
      <c r="I66" s="980">
        <f t="shared" si="5"/>
        <v>0</v>
      </c>
      <c r="J66" s="186">
        <f t="shared" si="6"/>
        <v>0</v>
      </c>
      <c r="K66" s="186">
        <f t="shared" si="7"/>
        <v>0</v>
      </c>
      <c r="L66" s="994"/>
      <c r="M66" s="47"/>
      <c r="N66" s="34"/>
      <c r="O66" s="422"/>
    </row>
    <row r="67" spans="1:15" s="537" customFormat="1" ht="13.5" hidden="1" outlineLevel="1" thickBot="1" x14ac:dyDescent="0.25">
      <c r="A67" s="805">
        <v>15</v>
      </c>
      <c r="B67" s="798" t="s">
        <v>147</v>
      </c>
      <c r="C67" s="797"/>
      <c r="D67" s="793"/>
      <c r="E67" s="798" t="s">
        <v>26</v>
      </c>
      <c r="F67" s="791"/>
      <c r="G67" s="791"/>
      <c r="H67" s="949">
        <f t="shared" si="4"/>
        <v>0</v>
      </c>
      <c r="I67" s="952">
        <f t="shared" si="5"/>
        <v>0</v>
      </c>
      <c r="J67" s="196">
        <f t="shared" si="6"/>
        <v>0</v>
      </c>
      <c r="K67" s="196">
        <f t="shared" si="7"/>
        <v>0</v>
      </c>
      <c r="L67" s="273"/>
      <c r="M67" s="47"/>
      <c r="N67" s="34"/>
    </row>
    <row r="68" spans="1:15" s="537" customFormat="1" ht="28.5" hidden="1" customHeight="1" outlineLevel="1" thickBot="1" x14ac:dyDescent="0.25">
      <c r="A68" s="1118" t="s">
        <v>321</v>
      </c>
      <c r="B68" s="1119"/>
      <c r="C68" s="799"/>
      <c r="D68" s="800"/>
      <c r="E68" s="801"/>
      <c r="F68" s="802"/>
      <c r="G68" s="802"/>
      <c r="H68" s="198">
        <f>ROUND(SUM(H48:H67),0)</f>
        <v>0</v>
      </c>
      <c r="I68" s="198">
        <f>ROUND(SUM(I48:I67),0)</f>
        <v>0</v>
      </c>
      <c r="J68" s="199">
        <f>ROUND(SUM(J48:J67),0)</f>
        <v>0</v>
      </c>
      <c r="K68" s="199">
        <f>ROUND(SUM(K48:K67),0)</f>
        <v>0</v>
      </c>
      <c r="L68" s="274"/>
      <c r="M68" s="47"/>
      <c r="N68" s="34"/>
    </row>
    <row r="69" spans="1:15" ht="27.75" hidden="1" customHeight="1" outlineLevel="1" thickBot="1" x14ac:dyDescent="0.25">
      <c r="A69" s="1121" t="s">
        <v>267</v>
      </c>
      <c r="B69" s="1122"/>
      <c r="C69" s="1122"/>
      <c r="D69" s="1122"/>
      <c r="E69" s="1122"/>
      <c r="F69" s="1122"/>
      <c r="G69" s="1122"/>
      <c r="H69" s="1122"/>
      <c r="I69" s="1123"/>
      <c r="J69" s="855"/>
      <c r="K69" s="855"/>
      <c r="L69" s="469"/>
      <c r="M69" s="467"/>
    </row>
    <row r="70" spans="1:15" s="537" customFormat="1" ht="15.75" hidden="1" outlineLevel="1" x14ac:dyDescent="0.2">
      <c r="A70" s="1210">
        <v>1</v>
      </c>
      <c r="B70" s="298"/>
      <c r="C70" s="706"/>
      <c r="D70" s="1219"/>
      <c r="E70" s="1218" t="s">
        <v>21</v>
      </c>
      <c r="F70" s="1209"/>
      <c r="G70" s="1209"/>
      <c r="H70" s="1223">
        <f>D70*F70</f>
        <v>0</v>
      </c>
      <c r="I70" s="1202">
        <f>D70*G70</f>
        <v>0</v>
      </c>
      <c r="J70" s="196">
        <f>SUM(H70:I70)</f>
        <v>0</v>
      </c>
      <c r="K70" s="196">
        <f>J70*1.27</f>
        <v>0</v>
      </c>
      <c r="L70" s="273"/>
      <c r="M70" s="1224"/>
      <c r="N70" s="34"/>
    </row>
    <row r="71" spans="1:15" s="537" customFormat="1" ht="15.75" hidden="1" outlineLevel="1" x14ac:dyDescent="0.2">
      <c r="A71" s="1211"/>
      <c r="B71" s="35"/>
      <c r="C71" s="684"/>
      <c r="D71" s="1220"/>
      <c r="E71" s="1096"/>
      <c r="F71" s="1094"/>
      <c r="G71" s="1094"/>
      <c r="H71" s="1125"/>
      <c r="I71" s="1126"/>
      <c r="J71" s="196"/>
      <c r="K71" s="196"/>
      <c r="L71" s="273"/>
      <c r="M71" s="1224"/>
      <c r="N71" s="34"/>
    </row>
    <row r="72" spans="1:15" hidden="1" outlineLevel="1" x14ac:dyDescent="0.2">
      <c r="A72" s="995">
        <v>2</v>
      </c>
      <c r="B72" s="365"/>
      <c r="C72" s="382"/>
      <c r="D72" s="806"/>
      <c r="E72" s="376"/>
      <c r="F72" s="379"/>
      <c r="G72" s="379"/>
      <c r="H72" s="979">
        <f>D72*F72</f>
        <v>0</v>
      </c>
      <c r="I72" s="980">
        <f>D72*G72</f>
        <v>0</v>
      </c>
      <c r="J72" s="186">
        <f>SUM(H72:I72)</f>
        <v>0</v>
      </c>
      <c r="K72" s="186">
        <f>J72*1.27</f>
        <v>0</v>
      </c>
      <c r="L72" s="994"/>
      <c r="M72" s="47"/>
      <c r="N72" s="34"/>
      <c r="O72" s="422"/>
    </row>
    <row r="73" spans="1:15" hidden="1" outlineLevel="1" x14ac:dyDescent="0.2">
      <c r="A73" s="995">
        <v>3</v>
      </c>
      <c r="B73" s="365"/>
      <c r="C73" s="382"/>
      <c r="D73" s="806"/>
      <c r="E73" s="376"/>
      <c r="F73" s="379"/>
      <c r="G73" s="379"/>
      <c r="H73" s="979">
        <f>D73*F73</f>
        <v>0</v>
      </c>
      <c r="I73" s="980">
        <f>D73*G73</f>
        <v>0</v>
      </c>
      <c r="J73" s="186">
        <f>SUM(H73:I73)</f>
        <v>0</v>
      </c>
      <c r="K73" s="186">
        <f>J73*1.27</f>
        <v>0</v>
      </c>
      <c r="L73" s="994"/>
      <c r="M73" s="47"/>
      <c r="N73" s="34"/>
      <c r="O73" s="422"/>
    </row>
    <row r="74" spans="1:15" hidden="1" outlineLevel="1" x14ac:dyDescent="0.2">
      <c r="A74" s="995">
        <v>4</v>
      </c>
      <c r="B74" s="365"/>
      <c r="C74" s="382"/>
      <c r="D74" s="806"/>
      <c r="E74" s="376"/>
      <c r="F74" s="379"/>
      <c r="G74" s="379"/>
      <c r="H74" s="979">
        <f>D74*F74</f>
        <v>0</v>
      </c>
      <c r="I74" s="980">
        <f>D74*G74</f>
        <v>0</v>
      </c>
      <c r="J74" s="186">
        <f>SUM(H74:I74)</f>
        <v>0</v>
      </c>
      <c r="K74" s="186">
        <f>J74*1.27</f>
        <v>0</v>
      </c>
      <c r="L74" s="994"/>
      <c r="M74" s="47"/>
      <c r="N74" s="34"/>
      <c r="O74" s="422"/>
    </row>
    <row r="75" spans="1:15" s="422" customFormat="1" ht="13.5" hidden="1" outlineLevel="1" thickBot="1" x14ac:dyDescent="0.25">
      <c r="A75" s="15">
        <v>5</v>
      </c>
      <c r="B75" s="791"/>
      <c r="C75" s="797"/>
      <c r="D75" s="807"/>
      <c r="E75" s="791"/>
      <c r="F75" s="791"/>
      <c r="G75" s="791"/>
      <c r="H75" s="979">
        <f>D75*F75</f>
        <v>0</v>
      </c>
      <c r="I75" s="980">
        <f>D75*G75</f>
        <v>0</v>
      </c>
      <c r="J75" s="186">
        <f>SUM(H75:I75)</f>
        <v>0</v>
      </c>
      <c r="K75" s="186">
        <f>J75*1.27</f>
        <v>0</v>
      </c>
      <c r="L75" s="994"/>
      <c r="M75" s="46"/>
      <c r="N75" s="34"/>
    </row>
    <row r="76" spans="1:15" s="17" customFormat="1" ht="28.5" hidden="1" customHeight="1" outlineLevel="1" thickBot="1" x14ac:dyDescent="0.25">
      <c r="A76" s="1110" t="s">
        <v>322</v>
      </c>
      <c r="B76" s="1111"/>
      <c r="C76" s="799"/>
      <c r="D76" s="808"/>
      <c r="E76" s="809"/>
      <c r="F76" s="810"/>
      <c r="G76" s="810"/>
      <c r="H76" s="198">
        <f>ROUND(SUM(H70:H75),0)</f>
        <v>0</v>
      </c>
      <c r="I76" s="198">
        <f>ROUND(SUM(I70:I75),0)</f>
        <v>0</v>
      </c>
      <c r="J76" s="199">
        <f>ROUND(SUM(J70:J75),0)</f>
        <v>0</v>
      </c>
      <c r="K76" s="199">
        <f>ROUND(SUM(K70:K75),0)</f>
        <v>0</v>
      </c>
      <c r="L76" s="274"/>
      <c r="M76" s="46"/>
      <c r="N76" s="34"/>
      <c r="O76" s="23"/>
    </row>
    <row r="77" spans="1:15" ht="25.5" customHeight="1" collapsed="1" thickBot="1" x14ac:dyDescent="0.25">
      <c r="A77" s="643">
        <f>'18'!A9</f>
        <v>0</v>
      </c>
      <c r="B77" s="644">
        <f>'18'!B9</f>
        <v>0</v>
      </c>
      <c r="C77" s="645">
        <f>'18'!E9</f>
        <v>0</v>
      </c>
      <c r="D77" s="645">
        <f>'18'!F9</f>
        <v>0</v>
      </c>
      <c r="E77" s="645">
        <f>'18'!G9</f>
        <v>0</v>
      </c>
      <c r="F77" s="1221" t="s">
        <v>20</v>
      </c>
      <c r="G77" s="1222"/>
      <c r="H77" s="200">
        <f>H68+H76</f>
        <v>0</v>
      </c>
      <c r="I77" s="201">
        <f>I68+I76</f>
        <v>0</v>
      </c>
      <c r="J77" s="202">
        <f>J68+J76</f>
        <v>0</v>
      </c>
      <c r="K77" s="202">
        <f>K68+K76</f>
        <v>0</v>
      </c>
      <c r="L77" s="300">
        <f>IF(K48&gt;0,1,0)</f>
        <v>0</v>
      </c>
    </row>
    <row r="78" spans="1:15" ht="5.25" customHeight="1" thickTop="1" x14ac:dyDescent="0.2">
      <c r="A78" s="1217"/>
      <c r="B78" s="1109"/>
      <c r="C78" s="195"/>
      <c r="D78" s="276"/>
      <c r="E78" s="207"/>
      <c r="F78" s="203"/>
      <c r="G78" s="203"/>
      <c r="H78" s="203"/>
      <c r="I78" s="204"/>
      <c r="J78" s="205"/>
      <c r="K78" s="205"/>
      <c r="L78" s="300"/>
    </row>
    <row r="79" spans="1:15" ht="12.75" customHeight="1" x14ac:dyDescent="0.2">
      <c r="A79" s="1207" t="s">
        <v>319</v>
      </c>
      <c r="B79" s="1208"/>
      <c r="C79" s="1199">
        <f>K68</f>
        <v>0</v>
      </c>
      <c r="D79" s="1199"/>
      <c r="E79" s="1200"/>
      <c r="F79" s="811"/>
      <c r="G79" s="811"/>
      <c r="H79" s="313">
        <f>H68</f>
        <v>0</v>
      </c>
      <c r="I79" s="314">
        <f>I68</f>
        <v>0</v>
      </c>
      <c r="J79" s="205"/>
      <c r="K79" s="205"/>
      <c r="L79" s="300">
        <f>IF(K51&gt;0,1,0)</f>
        <v>0</v>
      </c>
      <c r="M79" s="47"/>
    </row>
    <row r="80" spans="1:15" ht="12.75" customHeight="1" x14ac:dyDescent="0.2">
      <c r="A80" s="1185" t="s">
        <v>320</v>
      </c>
      <c r="B80" s="1186"/>
      <c r="C80" s="1215">
        <f>K76</f>
        <v>0</v>
      </c>
      <c r="D80" s="1215"/>
      <c r="E80" s="1201"/>
      <c r="F80" s="812"/>
      <c r="G80" s="812"/>
      <c r="H80" s="315">
        <f>H76</f>
        <v>0</v>
      </c>
      <c r="I80" s="316">
        <f>I76</f>
        <v>0</v>
      </c>
      <c r="J80" s="205"/>
      <c r="K80" s="205"/>
      <c r="L80" s="275"/>
      <c r="M80" s="47"/>
    </row>
    <row r="81" spans="1:15" ht="12.75" customHeight="1" thickBot="1" x14ac:dyDescent="0.3">
      <c r="A81" s="1193" t="s">
        <v>145</v>
      </c>
      <c r="B81" s="1194"/>
      <c r="C81" s="1195">
        <f>SUM(C79:D80)</f>
        <v>0</v>
      </c>
      <c r="D81" s="1196"/>
      <c r="E81" s="292" t="str">
        <f>IF(C81=K77,"","Hiba!")</f>
        <v/>
      </c>
      <c r="F81" s="813"/>
      <c r="G81" s="813"/>
      <c r="H81" s="813"/>
      <c r="I81" s="814"/>
      <c r="J81" s="205"/>
      <c r="K81" s="205"/>
      <c r="L81" s="275"/>
      <c r="M81" s="47"/>
    </row>
    <row r="82" spans="1:15" ht="6" customHeight="1" thickBot="1" x14ac:dyDescent="0.25">
      <c r="J82" s="205"/>
      <c r="K82" s="205"/>
      <c r="L82" s="275"/>
      <c r="M82" s="47"/>
    </row>
    <row r="83" spans="1:15" s="5" customFormat="1" ht="26.25" hidden="1" outlineLevel="1" thickBot="1" x14ac:dyDescent="0.25">
      <c r="A83" s="788" t="s">
        <v>6</v>
      </c>
      <c r="B83" s="789" t="s">
        <v>7</v>
      </c>
      <c r="C83" s="789" t="s">
        <v>69</v>
      </c>
      <c r="D83" s="789" t="s">
        <v>8</v>
      </c>
      <c r="E83" s="789" t="s">
        <v>9</v>
      </c>
      <c r="F83" s="288" t="s">
        <v>10</v>
      </c>
      <c r="G83" s="288" t="s">
        <v>11</v>
      </c>
      <c r="H83" s="288" t="s">
        <v>12</v>
      </c>
      <c r="I83" s="289" t="s">
        <v>13</v>
      </c>
      <c r="J83" s="936" t="s">
        <v>0</v>
      </c>
      <c r="K83" s="936" t="s">
        <v>1</v>
      </c>
      <c r="L83" s="937"/>
      <c r="M83" s="18" t="s">
        <v>37</v>
      </c>
      <c r="N83" s="84"/>
    </row>
    <row r="84" spans="1:15" ht="27.75" hidden="1" customHeight="1" outlineLevel="1" thickBot="1" x14ac:dyDescent="0.25">
      <c r="A84" s="1121" t="s">
        <v>268</v>
      </c>
      <c r="B84" s="1122"/>
      <c r="C84" s="1122"/>
      <c r="D84" s="1122"/>
      <c r="E84" s="1122"/>
      <c r="F84" s="1122"/>
      <c r="G84" s="1122"/>
      <c r="H84" s="1122"/>
      <c r="I84" s="1123"/>
      <c r="J84" s="855"/>
      <c r="K84" s="855"/>
      <c r="L84" s="469"/>
      <c r="M84" s="467"/>
    </row>
    <row r="85" spans="1:15" ht="15.75" hidden="1" outlineLevel="1" x14ac:dyDescent="0.2">
      <c r="A85" s="1216">
        <v>1</v>
      </c>
      <c r="B85" s="629"/>
      <c r="C85" s="630"/>
      <c r="D85" s="1214"/>
      <c r="E85" s="1187" t="s">
        <v>15</v>
      </c>
      <c r="F85" s="1190"/>
      <c r="G85" s="1190"/>
      <c r="H85" s="1206">
        <f>D85*F85</f>
        <v>0</v>
      </c>
      <c r="I85" s="1179">
        <f>D85*G85</f>
        <v>0</v>
      </c>
      <c r="J85" s="196">
        <f>SUM(H85:I85)</f>
        <v>0</v>
      </c>
      <c r="K85" s="196">
        <f>J85*1.27</f>
        <v>0</v>
      </c>
      <c r="M85" s="1224"/>
      <c r="N85" s="34"/>
      <c r="O85" s="422"/>
    </row>
    <row r="86" spans="1:15" ht="15.75" hidden="1" outlineLevel="1" x14ac:dyDescent="0.2">
      <c r="A86" s="1177"/>
      <c r="B86" s="964" t="s">
        <v>326</v>
      </c>
      <c r="C86" s="631"/>
      <c r="D86" s="1188"/>
      <c r="E86" s="1097"/>
      <c r="F86" s="1095"/>
      <c r="G86" s="1095"/>
      <c r="H86" s="1099"/>
      <c r="I86" s="1098"/>
      <c r="J86" s="196"/>
      <c r="K86" s="196"/>
      <c r="L86" s="273"/>
      <c r="M86" s="1224"/>
      <c r="N86" s="34"/>
      <c r="O86" s="422"/>
    </row>
    <row r="87" spans="1:15" ht="15.75" hidden="1" outlineLevel="1" x14ac:dyDescent="0.2">
      <c r="A87" s="1124"/>
      <c r="B87" s="637" t="s">
        <v>329</v>
      </c>
      <c r="C87" s="631"/>
      <c r="D87" s="1188"/>
      <c r="E87" s="1097"/>
      <c r="F87" s="1095"/>
      <c r="G87" s="1095"/>
      <c r="H87" s="1099"/>
      <c r="I87" s="1098"/>
      <c r="J87" s="196"/>
      <c r="K87" s="196"/>
      <c r="L87" s="273"/>
      <c r="M87" s="725"/>
      <c r="N87" s="34"/>
      <c r="O87" s="422"/>
    </row>
    <row r="88" spans="1:15" ht="15.75" hidden="1" outlineLevel="1" x14ac:dyDescent="0.2">
      <c r="A88" s="1176">
        <v>2</v>
      </c>
      <c r="B88" s="632"/>
      <c r="C88" s="634"/>
      <c r="D88" s="1188"/>
      <c r="E88" s="1097" t="s">
        <v>15</v>
      </c>
      <c r="F88" s="1095"/>
      <c r="G88" s="1095"/>
      <c r="H88" s="1099">
        <f>D88*F88</f>
        <v>0</v>
      </c>
      <c r="I88" s="1098">
        <f>D88*G88</f>
        <v>0</v>
      </c>
      <c r="J88" s="196">
        <f>SUM(H88:I88)</f>
        <v>0</v>
      </c>
      <c r="K88" s="196">
        <f>J88*1.27</f>
        <v>0</v>
      </c>
      <c r="L88" s="273"/>
      <c r="M88" s="1224"/>
      <c r="N88" s="34"/>
      <c r="O88" s="422"/>
    </row>
    <row r="89" spans="1:15" ht="15.75" hidden="1" outlineLevel="1" x14ac:dyDescent="0.2">
      <c r="A89" s="1177"/>
      <c r="B89" s="964" t="s">
        <v>327</v>
      </c>
      <c r="C89" s="631"/>
      <c r="D89" s="1188"/>
      <c r="E89" s="1097"/>
      <c r="F89" s="1095"/>
      <c r="G89" s="1095"/>
      <c r="H89" s="1099"/>
      <c r="I89" s="1098"/>
      <c r="J89" s="196"/>
      <c r="K89" s="196"/>
      <c r="L89" s="273"/>
      <c r="M89" s="1224"/>
      <c r="N89" s="34"/>
      <c r="O89" s="422"/>
    </row>
    <row r="90" spans="1:15" ht="16.5" hidden="1" outlineLevel="1" thickBot="1" x14ac:dyDescent="0.25">
      <c r="A90" s="1178"/>
      <c r="B90" s="636" t="s">
        <v>328</v>
      </c>
      <c r="C90" s="633"/>
      <c r="D90" s="1189"/>
      <c r="E90" s="1191"/>
      <c r="F90" s="1192"/>
      <c r="G90" s="1192"/>
      <c r="H90" s="1184"/>
      <c r="I90" s="1203"/>
      <c r="J90" s="196"/>
      <c r="K90" s="196"/>
      <c r="L90" s="273"/>
      <c r="M90" s="725"/>
      <c r="N90" s="34"/>
      <c r="O90" s="422"/>
    </row>
    <row r="91" spans="1:15" ht="17.25" hidden="1" outlineLevel="1" thickTop="1" thickBot="1" x14ac:dyDescent="0.25">
      <c r="A91" s="1124">
        <v>3</v>
      </c>
      <c r="B91" s="298"/>
      <c r="C91" s="299"/>
      <c r="D91" s="1197"/>
      <c r="E91" s="1212" t="s">
        <v>15</v>
      </c>
      <c r="F91" s="1182"/>
      <c r="G91" s="1182"/>
      <c r="H91" s="1180">
        <f>D91*F91</f>
        <v>0</v>
      </c>
      <c r="I91" s="1204">
        <f>D91*G91</f>
        <v>0</v>
      </c>
      <c r="J91" s="196">
        <f>SUM(H91:I91)</f>
        <v>0</v>
      </c>
      <c r="K91" s="196">
        <f>J91*1.27</f>
        <v>0</v>
      </c>
      <c r="L91" s="273"/>
      <c r="M91" s="1224"/>
      <c r="N91" s="34"/>
      <c r="O91" s="422"/>
    </row>
    <row r="92" spans="1:15" ht="16.5" hidden="1" outlineLevel="1" thickTop="1" x14ac:dyDescent="0.2">
      <c r="A92" s="1115"/>
      <c r="B92" s="187"/>
      <c r="C92" s="294"/>
      <c r="D92" s="1198"/>
      <c r="E92" s="1213"/>
      <c r="F92" s="1183"/>
      <c r="G92" s="1183"/>
      <c r="H92" s="1181"/>
      <c r="I92" s="1205"/>
      <c r="J92" s="196"/>
      <c r="K92" s="196"/>
      <c r="L92" s="273"/>
      <c r="M92" s="1224"/>
      <c r="N92" s="34"/>
      <c r="O92" s="422"/>
    </row>
    <row r="93" spans="1:15" hidden="1" outlineLevel="1" x14ac:dyDescent="0.2">
      <c r="A93" s="803">
        <v>4</v>
      </c>
      <c r="B93" s="365"/>
      <c r="C93" s="382"/>
      <c r="D93" s="967"/>
      <c r="E93" s="376"/>
      <c r="F93" s="379"/>
      <c r="G93" s="379"/>
      <c r="H93" s="979">
        <f t="shared" ref="H93:H104" si="8">D93*F93</f>
        <v>0</v>
      </c>
      <c r="I93" s="980">
        <f t="shared" ref="I93:I104" si="9">D93*G93</f>
        <v>0</v>
      </c>
      <c r="J93" s="186">
        <f t="shared" ref="J93:J104" si="10">SUM(H93:I93)</f>
        <v>0</v>
      </c>
      <c r="K93" s="186">
        <f t="shared" ref="K93:K104" si="11">J93*1.27</f>
        <v>0</v>
      </c>
      <c r="L93" s="994"/>
      <c r="M93" s="47"/>
      <c r="N93" s="34"/>
      <c r="O93" s="422"/>
    </row>
    <row r="94" spans="1:15" hidden="1" outlineLevel="1" x14ac:dyDescent="0.2">
      <c r="A94" s="804">
        <v>5</v>
      </c>
      <c r="B94" s="794"/>
      <c r="C94" s="795"/>
      <c r="D94" s="792"/>
      <c r="E94" s="796"/>
      <c r="F94" s="790"/>
      <c r="G94" s="790"/>
      <c r="H94" s="997">
        <f t="shared" si="8"/>
        <v>0</v>
      </c>
      <c r="I94" s="998">
        <f t="shared" si="9"/>
        <v>0</v>
      </c>
      <c r="J94" s="186">
        <f t="shared" si="10"/>
        <v>0</v>
      </c>
      <c r="K94" s="186">
        <f t="shared" si="11"/>
        <v>0</v>
      </c>
      <c r="L94" s="994"/>
      <c r="M94" s="47"/>
      <c r="N94" s="34"/>
      <c r="O94" s="422"/>
    </row>
    <row r="95" spans="1:15" hidden="1" outlineLevel="1" x14ac:dyDescent="0.2">
      <c r="A95" s="803">
        <v>6</v>
      </c>
      <c r="B95" s="365"/>
      <c r="C95" s="382"/>
      <c r="D95" s="967"/>
      <c r="E95" s="376"/>
      <c r="F95" s="379"/>
      <c r="G95" s="379"/>
      <c r="H95" s="979">
        <f t="shared" si="8"/>
        <v>0</v>
      </c>
      <c r="I95" s="980">
        <f t="shared" si="9"/>
        <v>0</v>
      </c>
      <c r="J95" s="186">
        <f t="shared" si="10"/>
        <v>0</v>
      </c>
      <c r="K95" s="186">
        <f t="shared" si="11"/>
        <v>0</v>
      </c>
      <c r="L95" s="994"/>
      <c r="M95" s="47"/>
      <c r="N95" s="34"/>
      <c r="O95" s="422"/>
    </row>
    <row r="96" spans="1:15" hidden="1" outlineLevel="1" x14ac:dyDescent="0.2">
      <c r="A96" s="804">
        <v>7</v>
      </c>
      <c r="B96" s="365"/>
      <c r="C96" s="382"/>
      <c r="D96" s="967"/>
      <c r="E96" s="376"/>
      <c r="F96" s="379"/>
      <c r="G96" s="379"/>
      <c r="H96" s="979">
        <f t="shared" si="8"/>
        <v>0</v>
      </c>
      <c r="I96" s="980">
        <f t="shared" si="9"/>
        <v>0</v>
      </c>
      <c r="J96" s="186">
        <f t="shared" si="10"/>
        <v>0</v>
      </c>
      <c r="K96" s="186">
        <f t="shared" si="11"/>
        <v>0</v>
      </c>
      <c r="L96" s="994"/>
      <c r="M96" s="47"/>
      <c r="N96" s="34"/>
      <c r="O96" s="422"/>
    </row>
    <row r="97" spans="1:15" hidden="1" outlineLevel="1" x14ac:dyDescent="0.2">
      <c r="A97" s="803">
        <v>8</v>
      </c>
      <c r="B97" s="794"/>
      <c r="C97" s="795"/>
      <c r="D97" s="792"/>
      <c r="E97" s="796"/>
      <c r="F97" s="790"/>
      <c r="G97" s="790"/>
      <c r="H97" s="997">
        <f t="shared" si="8"/>
        <v>0</v>
      </c>
      <c r="I97" s="998">
        <f t="shared" si="9"/>
        <v>0</v>
      </c>
      <c r="J97" s="186">
        <f t="shared" si="10"/>
        <v>0</v>
      </c>
      <c r="K97" s="186">
        <f t="shared" si="11"/>
        <v>0</v>
      </c>
      <c r="L97" s="994"/>
      <c r="M97" s="47"/>
      <c r="N97" s="34"/>
      <c r="O97" s="422"/>
    </row>
    <row r="98" spans="1:15" hidden="1" outlineLevel="1" x14ac:dyDescent="0.2">
      <c r="A98" s="804">
        <v>9</v>
      </c>
      <c r="B98" s="365"/>
      <c r="C98" s="382"/>
      <c r="D98" s="967"/>
      <c r="E98" s="376"/>
      <c r="F98" s="379"/>
      <c r="G98" s="379"/>
      <c r="H98" s="979">
        <f t="shared" si="8"/>
        <v>0</v>
      </c>
      <c r="I98" s="980">
        <f t="shared" si="9"/>
        <v>0</v>
      </c>
      <c r="J98" s="186">
        <f t="shared" si="10"/>
        <v>0</v>
      </c>
      <c r="K98" s="186">
        <f t="shared" si="11"/>
        <v>0</v>
      </c>
      <c r="L98" s="994"/>
      <c r="M98" s="47"/>
      <c r="N98" s="34"/>
      <c r="O98" s="422"/>
    </row>
    <row r="99" spans="1:15" hidden="1" outlineLevel="1" x14ac:dyDescent="0.2">
      <c r="A99" s="803">
        <v>10</v>
      </c>
      <c r="B99" s="365"/>
      <c r="C99" s="382"/>
      <c r="D99" s="967"/>
      <c r="E99" s="376"/>
      <c r="F99" s="379"/>
      <c r="G99" s="379"/>
      <c r="H99" s="979">
        <f t="shared" si="8"/>
        <v>0</v>
      </c>
      <c r="I99" s="980">
        <f t="shared" si="9"/>
        <v>0</v>
      </c>
      <c r="J99" s="186">
        <f t="shared" si="10"/>
        <v>0</v>
      </c>
      <c r="K99" s="186">
        <f t="shared" si="11"/>
        <v>0</v>
      </c>
      <c r="L99" s="994"/>
      <c r="M99" s="47"/>
      <c r="N99" s="34"/>
      <c r="O99" s="422"/>
    </row>
    <row r="100" spans="1:15" hidden="1" outlineLevel="1" x14ac:dyDescent="0.2">
      <c r="A100" s="804">
        <v>11</v>
      </c>
      <c r="B100" s="365"/>
      <c r="C100" s="382"/>
      <c r="D100" s="967"/>
      <c r="E100" s="376"/>
      <c r="F100" s="379"/>
      <c r="G100" s="379"/>
      <c r="H100" s="979">
        <f t="shared" si="8"/>
        <v>0</v>
      </c>
      <c r="I100" s="980">
        <f t="shared" si="9"/>
        <v>0</v>
      </c>
      <c r="J100" s="186">
        <f t="shared" si="10"/>
        <v>0</v>
      </c>
      <c r="K100" s="186">
        <f t="shared" si="11"/>
        <v>0</v>
      </c>
      <c r="L100" s="994"/>
      <c r="M100" s="47"/>
      <c r="N100" s="34"/>
      <c r="O100" s="422"/>
    </row>
    <row r="101" spans="1:15" hidden="1" outlineLevel="1" x14ac:dyDescent="0.2">
      <c r="A101" s="803">
        <v>12</v>
      </c>
      <c r="B101" s="794"/>
      <c r="C101" s="795"/>
      <c r="D101" s="792"/>
      <c r="E101" s="796"/>
      <c r="F101" s="790"/>
      <c r="G101" s="790"/>
      <c r="H101" s="997">
        <f t="shared" si="8"/>
        <v>0</v>
      </c>
      <c r="I101" s="998">
        <f t="shared" si="9"/>
        <v>0</v>
      </c>
      <c r="J101" s="186">
        <f t="shared" si="10"/>
        <v>0</v>
      </c>
      <c r="K101" s="186">
        <f t="shared" si="11"/>
        <v>0</v>
      </c>
      <c r="L101" s="994"/>
      <c r="M101" s="47"/>
      <c r="N101" s="34"/>
      <c r="O101" s="422"/>
    </row>
    <row r="102" spans="1:15" hidden="1" outlineLevel="1" x14ac:dyDescent="0.2">
      <c r="A102" s="804">
        <v>13</v>
      </c>
      <c r="B102" s="365"/>
      <c r="C102" s="382"/>
      <c r="D102" s="967"/>
      <c r="E102" s="376"/>
      <c r="F102" s="379"/>
      <c r="G102" s="379"/>
      <c r="H102" s="979">
        <f t="shared" si="8"/>
        <v>0</v>
      </c>
      <c r="I102" s="980">
        <f t="shared" si="9"/>
        <v>0</v>
      </c>
      <c r="J102" s="186">
        <f t="shared" si="10"/>
        <v>0</v>
      </c>
      <c r="K102" s="186">
        <f t="shared" si="11"/>
        <v>0</v>
      </c>
      <c r="L102" s="994"/>
      <c r="M102" s="47"/>
      <c r="N102" s="34"/>
      <c r="O102" s="422"/>
    </row>
    <row r="103" spans="1:15" hidden="1" outlineLevel="1" x14ac:dyDescent="0.2">
      <c r="A103" s="803">
        <v>14</v>
      </c>
      <c r="B103" s="365"/>
      <c r="C103" s="382"/>
      <c r="D103" s="967"/>
      <c r="E103" s="376"/>
      <c r="F103" s="379"/>
      <c r="G103" s="379"/>
      <c r="H103" s="979">
        <f t="shared" si="8"/>
        <v>0</v>
      </c>
      <c r="I103" s="980">
        <f t="shared" si="9"/>
        <v>0</v>
      </c>
      <c r="J103" s="186">
        <f t="shared" si="10"/>
        <v>0</v>
      </c>
      <c r="K103" s="186">
        <f t="shared" si="11"/>
        <v>0</v>
      </c>
      <c r="L103" s="994"/>
      <c r="M103" s="47"/>
      <c r="N103" s="34"/>
      <c r="O103" s="422"/>
    </row>
    <row r="104" spans="1:15" s="537" customFormat="1" ht="13.5" hidden="1" outlineLevel="1" thickBot="1" x14ac:dyDescent="0.25">
      <c r="A104" s="805">
        <v>15</v>
      </c>
      <c r="B104" s="798" t="s">
        <v>147</v>
      </c>
      <c r="C104" s="797"/>
      <c r="D104" s="793"/>
      <c r="E104" s="798" t="s">
        <v>26</v>
      </c>
      <c r="F104" s="791"/>
      <c r="G104" s="791"/>
      <c r="H104" s="949">
        <f t="shared" si="8"/>
        <v>0</v>
      </c>
      <c r="I104" s="952">
        <f t="shared" si="9"/>
        <v>0</v>
      </c>
      <c r="J104" s="196">
        <f t="shared" si="10"/>
        <v>0</v>
      </c>
      <c r="K104" s="196">
        <f t="shared" si="11"/>
        <v>0</v>
      </c>
      <c r="L104" s="273"/>
      <c r="M104" s="47"/>
      <c r="N104" s="34"/>
    </row>
    <row r="105" spans="1:15" s="537" customFormat="1" ht="28.5" hidden="1" customHeight="1" outlineLevel="1" thickBot="1" x14ac:dyDescent="0.25">
      <c r="A105" s="1118" t="s">
        <v>321</v>
      </c>
      <c r="B105" s="1119"/>
      <c r="C105" s="799"/>
      <c r="D105" s="800"/>
      <c r="E105" s="801"/>
      <c r="F105" s="802"/>
      <c r="G105" s="802"/>
      <c r="H105" s="198">
        <f>ROUND(SUM(H85:H104),0)</f>
        <v>0</v>
      </c>
      <c r="I105" s="198">
        <f>ROUND(SUM(I85:I104),0)</f>
        <v>0</v>
      </c>
      <c r="J105" s="199">
        <f>ROUND(SUM(J85:J104),0)</f>
        <v>0</v>
      </c>
      <c r="K105" s="199">
        <f>ROUND(SUM(K85:K104),0)</f>
        <v>0</v>
      </c>
      <c r="L105" s="274"/>
      <c r="M105" s="47"/>
      <c r="N105" s="34"/>
    </row>
    <row r="106" spans="1:15" ht="27.75" hidden="1" customHeight="1" outlineLevel="1" thickBot="1" x14ac:dyDescent="0.25">
      <c r="A106" s="1121" t="s">
        <v>267</v>
      </c>
      <c r="B106" s="1122"/>
      <c r="C106" s="1122"/>
      <c r="D106" s="1122"/>
      <c r="E106" s="1122"/>
      <c r="F106" s="1122"/>
      <c r="G106" s="1122"/>
      <c r="H106" s="1122"/>
      <c r="I106" s="1123"/>
      <c r="J106" s="855"/>
      <c r="K106" s="855"/>
      <c r="L106" s="469"/>
      <c r="M106" s="467"/>
    </row>
    <row r="107" spans="1:15" s="537" customFormat="1" ht="15.75" hidden="1" outlineLevel="1" x14ac:dyDescent="0.2">
      <c r="A107" s="1210">
        <v>1</v>
      </c>
      <c r="B107" s="298"/>
      <c r="C107" s="706"/>
      <c r="D107" s="1219"/>
      <c r="E107" s="1218" t="s">
        <v>21</v>
      </c>
      <c r="F107" s="1209"/>
      <c r="G107" s="1209"/>
      <c r="H107" s="1223">
        <f>D107*F107</f>
        <v>0</v>
      </c>
      <c r="I107" s="1202">
        <f>D107*G107</f>
        <v>0</v>
      </c>
      <c r="J107" s="196">
        <f>SUM(H107:I107)</f>
        <v>0</v>
      </c>
      <c r="K107" s="196">
        <f>J107*1.27</f>
        <v>0</v>
      </c>
      <c r="L107" s="273"/>
      <c r="M107" s="1224"/>
      <c r="N107" s="34"/>
    </row>
    <row r="108" spans="1:15" s="537" customFormat="1" ht="15.75" hidden="1" outlineLevel="1" x14ac:dyDescent="0.2">
      <c r="A108" s="1211"/>
      <c r="B108" s="35"/>
      <c r="C108" s="684"/>
      <c r="D108" s="1220"/>
      <c r="E108" s="1096"/>
      <c r="F108" s="1094"/>
      <c r="G108" s="1094"/>
      <c r="H108" s="1125"/>
      <c r="I108" s="1126"/>
      <c r="J108" s="196"/>
      <c r="K108" s="196"/>
      <c r="L108" s="273"/>
      <c r="M108" s="1224"/>
      <c r="N108" s="34"/>
    </row>
    <row r="109" spans="1:15" hidden="1" outlineLevel="1" x14ac:dyDescent="0.2">
      <c r="A109" s="995">
        <v>2</v>
      </c>
      <c r="B109" s="365"/>
      <c r="C109" s="382"/>
      <c r="D109" s="806"/>
      <c r="E109" s="376"/>
      <c r="F109" s="379"/>
      <c r="G109" s="379"/>
      <c r="H109" s="979">
        <f>D109*F109</f>
        <v>0</v>
      </c>
      <c r="I109" s="980">
        <f>D109*G109</f>
        <v>0</v>
      </c>
      <c r="J109" s="186">
        <f>SUM(H109:I109)</f>
        <v>0</v>
      </c>
      <c r="K109" s="186">
        <f>J109*1.27</f>
        <v>0</v>
      </c>
      <c r="L109" s="994"/>
      <c r="M109" s="47"/>
      <c r="N109" s="34"/>
      <c r="O109" s="422"/>
    </row>
    <row r="110" spans="1:15" hidden="1" outlineLevel="1" x14ac:dyDescent="0.2">
      <c r="A110" s="995">
        <v>3</v>
      </c>
      <c r="B110" s="365"/>
      <c r="C110" s="382"/>
      <c r="D110" s="806"/>
      <c r="E110" s="376"/>
      <c r="F110" s="379"/>
      <c r="G110" s="379"/>
      <c r="H110" s="979">
        <f>D110*F110</f>
        <v>0</v>
      </c>
      <c r="I110" s="980">
        <f>D110*G110</f>
        <v>0</v>
      </c>
      <c r="J110" s="186">
        <f>SUM(H110:I110)</f>
        <v>0</v>
      </c>
      <c r="K110" s="186">
        <f>J110*1.27</f>
        <v>0</v>
      </c>
      <c r="L110" s="994"/>
      <c r="M110" s="47"/>
      <c r="N110" s="34"/>
      <c r="O110" s="422"/>
    </row>
    <row r="111" spans="1:15" hidden="1" outlineLevel="1" x14ac:dyDescent="0.2">
      <c r="A111" s="995">
        <v>4</v>
      </c>
      <c r="B111" s="365"/>
      <c r="C111" s="382"/>
      <c r="D111" s="806"/>
      <c r="E111" s="376"/>
      <c r="F111" s="379"/>
      <c r="G111" s="379"/>
      <c r="H111" s="979">
        <f>D111*F111</f>
        <v>0</v>
      </c>
      <c r="I111" s="980">
        <f>D111*G111</f>
        <v>0</v>
      </c>
      <c r="J111" s="186">
        <f>SUM(H111:I111)</f>
        <v>0</v>
      </c>
      <c r="K111" s="186">
        <f>J111*1.27</f>
        <v>0</v>
      </c>
      <c r="L111" s="994"/>
      <c r="M111" s="47"/>
      <c r="N111" s="34"/>
      <c r="O111" s="422"/>
    </row>
    <row r="112" spans="1:15" s="422" customFormat="1" ht="13.5" hidden="1" outlineLevel="1" thickBot="1" x14ac:dyDescent="0.25">
      <c r="A112" s="15">
        <v>5</v>
      </c>
      <c r="B112" s="791"/>
      <c r="C112" s="797"/>
      <c r="D112" s="807"/>
      <c r="E112" s="791"/>
      <c r="F112" s="791"/>
      <c r="G112" s="791"/>
      <c r="H112" s="979">
        <f>D112*F112</f>
        <v>0</v>
      </c>
      <c r="I112" s="980">
        <f>D112*G112</f>
        <v>0</v>
      </c>
      <c r="J112" s="186">
        <f>SUM(H112:I112)</f>
        <v>0</v>
      </c>
      <c r="K112" s="186">
        <f>J112*1.27</f>
        <v>0</v>
      </c>
      <c r="L112" s="994"/>
      <c r="M112" s="46"/>
      <c r="N112" s="34"/>
    </row>
    <row r="113" spans="1:15" s="17" customFormat="1" ht="28.5" hidden="1" customHeight="1" outlineLevel="1" thickBot="1" x14ac:dyDescent="0.25">
      <c r="A113" s="1110" t="s">
        <v>322</v>
      </c>
      <c r="B113" s="1111"/>
      <c r="C113" s="799"/>
      <c r="D113" s="808"/>
      <c r="E113" s="809"/>
      <c r="F113" s="810"/>
      <c r="G113" s="810"/>
      <c r="H113" s="198">
        <f>ROUND(SUM(H107:H112),0)</f>
        <v>0</v>
      </c>
      <c r="I113" s="198">
        <f>ROUND(SUM(I107:I112),0)</f>
        <v>0</v>
      </c>
      <c r="J113" s="199">
        <f>ROUND(SUM(J107:J112),0)</f>
        <v>0</v>
      </c>
      <c r="K113" s="199">
        <f>ROUND(SUM(K107:K112),0)</f>
        <v>0</v>
      </c>
      <c r="L113" s="274"/>
      <c r="M113" s="46"/>
      <c r="N113" s="34"/>
      <c r="O113" s="23"/>
    </row>
    <row r="114" spans="1:15" ht="25.5" customHeight="1" collapsed="1" thickBot="1" x14ac:dyDescent="0.25">
      <c r="A114" s="643">
        <f>'18'!A10</f>
        <v>0</v>
      </c>
      <c r="B114" s="644">
        <f>'18'!B10</f>
        <v>0</v>
      </c>
      <c r="C114" s="645">
        <f>'18'!E10</f>
        <v>0</v>
      </c>
      <c r="D114" s="645">
        <f>'18'!F10</f>
        <v>0</v>
      </c>
      <c r="E114" s="645">
        <f>'18'!G10</f>
        <v>0</v>
      </c>
      <c r="F114" s="1221" t="s">
        <v>20</v>
      </c>
      <c r="G114" s="1222"/>
      <c r="H114" s="200">
        <f>H105+H113</f>
        <v>0</v>
      </c>
      <c r="I114" s="201">
        <f>I105+I113</f>
        <v>0</v>
      </c>
      <c r="J114" s="202">
        <f>J105+J113</f>
        <v>0</v>
      </c>
      <c r="K114" s="202">
        <f>K105+K113</f>
        <v>0</v>
      </c>
      <c r="L114" s="300">
        <f>IF(K85&gt;0,1,0)</f>
        <v>0</v>
      </c>
    </row>
    <row r="115" spans="1:15" ht="5.25" customHeight="1" thickTop="1" x14ac:dyDescent="0.2">
      <c r="A115" s="1217"/>
      <c r="B115" s="1109"/>
      <c r="C115" s="195"/>
      <c r="D115" s="276"/>
      <c r="E115" s="207"/>
      <c r="F115" s="203"/>
      <c r="G115" s="203"/>
      <c r="H115" s="203"/>
      <c r="I115" s="204"/>
      <c r="J115" s="205"/>
      <c r="K115" s="205"/>
      <c r="L115" s="300"/>
    </row>
    <row r="116" spans="1:15" ht="12.75" customHeight="1" x14ac:dyDescent="0.2">
      <c r="A116" s="1207" t="s">
        <v>319</v>
      </c>
      <c r="B116" s="1208"/>
      <c r="C116" s="1199">
        <f>K105</f>
        <v>0</v>
      </c>
      <c r="D116" s="1199"/>
      <c r="E116" s="1200"/>
      <c r="F116" s="811"/>
      <c r="G116" s="811"/>
      <c r="H116" s="313">
        <f>H105</f>
        <v>0</v>
      </c>
      <c r="I116" s="314">
        <f>I105</f>
        <v>0</v>
      </c>
      <c r="J116" s="205"/>
      <c r="K116" s="205"/>
      <c r="L116" s="300">
        <f>IF(K88&gt;0,1,0)</f>
        <v>0</v>
      </c>
      <c r="M116" s="47"/>
    </row>
    <row r="117" spans="1:15" ht="12.75" customHeight="1" x14ac:dyDescent="0.2">
      <c r="A117" s="1185" t="s">
        <v>320</v>
      </c>
      <c r="B117" s="1186"/>
      <c r="C117" s="1215">
        <f>K113</f>
        <v>0</v>
      </c>
      <c r="D117" s="1215"/>
      <c r="E117" s="1201"/>
      <c r="F117" s="812"/>
      <c r="G117" s="812"/>
      <c r="H117" s="315">
        <f>H113</f>
        <v>0</v>
      </c>
      <c r="I117" s="316">
        <f>I113</f>
        <v>0</v>
      </c>
      <c r="J117" s="205"/>
      <c r="K117" s="205"/>
      <c r="L117" s="275"/>
      <c r="M117" s="47"/>
    </row>
    <row r="118" spans="1:15" ht="12.75" customHeight="1" thickBot="1" x14ac:dyDescent="0.3">
      <c r="A118" s="1193" t="s">
        <v>145</v>
      </c>
      <c r="B118" s="1194"/>
      <c r="C118" s="1195">
        <f>SUM(C116:D117)</f>
        <v>0</v>
      </c>
      <c r="D118" s="1196"/>
      <c r="E118" s="292" t="str">
        <f>IF(C118=K114,"","Hiba!")</f>
        <v/>
      </c>
      <c r="F118" s="813"/>
      <c r="G118" s="813"/>
      <c r="H118" s="813"/>
      <c r="I118" s="814"/>
      <c r="J118" s="205"/>
      <c r="K118" s="205"/>
      <c r="L118" s="275"/>
      <c r="M118" s="47"/>
    </row>
    <row r="119" spans="1:15" ht="6" customHeight="1" thickBot="1" x14ac:dyDescent="0.25">
      <c r="J119" s="205"/>
      <c r="K119" s="205"/>
      <c r="L119" s="275"/>
      <c r="M119" s="47"/>
    </row>
    <row r="120" spans="1:15" s="5" customFormat="1" ht="26.25" hidden="1" outlineLevel="1" thickBot="1" x14ac:dyDescent="0.25">
      <c r="A120" s="788" t="s">
        <v>6</v>
      </c>
      <c r="B120" s="789" t="s">
        <v>7</v>
      </c>
      <c r="C120" s="789" t="s">
        <v>69</v>
      </c>
      <c r="D120" s="789" t="s">
        <v>8</v>
      </c>
      <c r="E120" s="789" t="s">
        <v>9</v>
      </c>
      <c r="F120" s="288" t="s">
        <v>10</v>
      </c>
      <c r="G120" s="288" t="s">
        <v>11</v>
      </c>
      <c r="H120" s="288" t="s">
        <v>12</v>
      </c>
      <c r="I120" s="289" t="s">
        <v>13</v>
      </c>
      <c r="J120" s="936" t="s">
        <v>0</v>
      </c>
      <c r="K120" s="936" t="s">
        <v>1</v>
      </c>
      <c r="L120" s="937"/>
      <c r="M120" s="18" t="s">
        <v>37</v>
      </c>
      <c r="N120" s="84"/>
    </row>
    <row r="121" spans="1:15" ht="27.75" hidden="1" customHeight="1" outlineLevel="1" thickBot="1" x14ac:dyDescent="0.25">
      <c r="A121" s="1121" t="s">
        <v>268</v>
      </c>
      <c r="B121" s="1122"/>
      <c r="C121" s="1122"/>
      <c r="D121" s="1122"/>
      <c r="E121" s="1122"/>
      <c r="F121" s="1122"/>
      <c r="G121" s="1122"/>
      <c r="H121" s="1122"/>
      <c r="I121" s="1123"/>
      <c r="J121" s="855"/>
      <c r="K121" s="855"/>
      <c r="L121" s="469"/>
      <c r="M121" s="467"/>
    </row>
    <row r="122" spans="1:15" ht="15.75" hidden="1" outlineLevel="1" x14ac:dyDescent="0.2">
      <c r="A122" s="1216">
        <v>1</v>
      </c>
      <c r="B122" s="629"/>
      <c r="C122" s="630"/>
      <c r="D122" s="1214"/>
      <c r="E122" s="1187" t="s">
        <v>15</v>
      </c>
      <c r="F122" s="1190"/>
      <c r="G122" s="1190"/>
      <c r="H122" s="1206">
        <f>D122*F122</f>
        <v>0</v>
      </c>
      <c r="I122" s="1179">
        <f>D122*G122</f>
        <v>0</v>
      </c>
      <c r="J122" s="196">
        <f>SUM(H122:I122)</f>
        <v>0</v>
      </c>
      <c r="K122" s="196">
        <f>J122*1.27</f>
        <v>0</v>
      </c>
      <c r="M122" s="1224"/>
      <c r="N122" s="34"/>
      <c r="O122" s="422"/>
    </row>
    <row r="123" spans="1:15" ht="15.75" hidden="1" outlineLevel="1" x14ac:dyDescent="0.2">
      <c r="A123" s="1177"/>
      <c r="B123" s="964" t="s">
        <v>326</v>
      </c>
      <c r="C123" s="631"/>
      <c r="D123" s="1188"/>
      <c r="E123" s="1097"/>
      <c r="F123" s="1095"/>
      <c r="G123" s="1095"/>
      <c r="H123" s="1099"/>
      <c r="I123" s="1098"/>
      <c r="J123" s="196"/>
      <c r="K123" s="196"/>
      <c r="L123" s="273"/>
      <c r="M123" s="1224"/>
      <c r="N123" s="34"/>
      <c r="O123" s="422"/>
    </row>
    <row r="124" spans="1:15" ht="15.75" hidden="1" outlineLevel="1" x14ac:dyDescent="0.2">
      <c r="A124" s="1124"/>
      <c r="B124" s="637" t="s">
        <v>329</v>
      </c>
      <c r="C124" s="631"/>
      <c r="D124" s="1188"/>
      <c r="E124" s="1097"/>
      <c r="F124" s="1095"/>
      <c r="G124" s="1095"/>
      <c r="H124" s="1099"/>
      <c r="I124" s="1098"/>
      <c r="J124" s="196"/>
      <c r="K124" s="196"/>
      <c r="L124" s="273"/>
      <c r="M124" s="725"/>
      <c r="N124" s="34"/>
      <c r="O124" s="422"/>
    </row>
    <row r="125" spans="1:15" ht="15.75" hidden="1" outlineLevel="1" x14ac:dyDescent="0.2">
      <c r="A125" s="1176">
        <v>2</v>
      </c>
      <c r="B125" s="632"/>
      <c r="C125" s="634"/>
      <c r="D125" s="1188"/>
      <c r="E125" s="1097" t="s">
        <v>15</v>
      </c>
      <c r="F125" s="1095"/>
      <c r="G125" s="1095"/>
      <c r="H125" s="1099">
        <f>D125*F125</f>
        <v>0</v>
      </c>
      <c r="I125" s="1098">
        <f>D125*G125</f>
        <v>0</v>
      </c>
      <c r="J125" s="196">
        <f>SUM(H125:I125)</f>
        <v>0</v>
      </c>
      <c r="K125" s="196">
        <f>J125*1.27</f>
        <v>0</v>
      </c>
      <c r="L125" s="273"/>
      <c r="M125" s="1224"/>
      <c r="N125" s="34"/>
      <c r="O125" s="422"/>
    </row>
    <row r="126" spans="1:15" ht="15.75" hidden="1" outlineLevel="1" x14ac:dyDescent="0.2">
      <c r="A126" s="1177"/>
      <c r="B126" s="964" t="s">
        <v>327</v>
      </c>
      <c r="C126" s="631"/>
      <c r="D126" s="1188"/>
      <c r="E126" s="1097"/>
      <c r="F126" s="1095"/>
      <c r="G126" s="1095"/>
      <c r="H126" s="1099"/>
      <c r="I126" s="1098"/>
      <c r="J126" s="196"/>
      <c r="K126" s="196"/>
      <c r="L126" s="273"/>
      <c r="M126" s="1224"/>
      <c r="N126" s="34"/>
      <c r="O126" s="422"/>
    </row>
    <row r="127" spans="1:15" ht="16.5" hidden="1" outlineLevel="1" thickBot="1" x14ac:dyDescent="0.25">
      <c r="A127" s="1178"/>
      <c r="B127" s="636" t="s">
        <v>328</v>
      </c>
      <c r="C127" s="633"/>
      <c r="D127" s="1189"/>
      <c r="E127" s="1191"/>
      <c r="F127" s="1192"/>
      <c r="G127" s="1192"/>
      <c r="H127" s="1184"/>
      <c r="I127" s="1203"/>
      <c r="J127" s="196"/>
      <c r="K127" s="196"/>
      <c r="L127" s="273"/>
      <c r="M127" s="725"/>
      <c r="N127" s="34"/>
      <c r="O127" s="422"/>
    </row>
    <row r="128" spans="1:15" ht="17.25" hidden="1" outlineLevel="1" thickTop="1" thickBot="1" x14ac:dyDescent="0.25">
      <c r="A128" s="1124">
        <v>3</v>
      </c>
      <c r="B128" s="298"/>
      <c r="C128" s="299"/>
      <c r="D128" s="1197"/>
      <c r="E128" s="1212" t="s">
        <v>15</v>
      </c>
      <c r="F128" s="1182"/>
      <c r="G128" s="1182"/>
      <c r="H128" s="1180">
        <f>D128*F128</f>
        <v>0</v>
      </c>
      <c r="I128" s="1204">
        <f>D128*G128</f>
        <v>0</v>
      </c>
      <c r="J128" s="196">
        <f>SUM(H128:I128)</f>
        <v>0</v>
      </c>
      <c r="K128" s="196">
        <f>J128*1.27</f>
        <v>0</v>
      </c>
      <c r="L128" s="273"/>
      <c r="M128" s="1224"/>
      <c r="N128" s="34"/>
      <c r="O128" s="422"/>
    </row>
    <row r="129" spans="1:15" ht="16.5" hidden="1" outlineLevel="1" thickTop="1" x14ac:dyDescent="0.2">
      <c r="A129" s="1115"/>
      <c r="B129" s="187"/>
      <c r="C129" s="294"/>
      <c r="D129" s="1198"/>
      <c r="E129" s="1213"/>
      <c r="F129" s="1183"/>
      <c r="G129" s="1183"/>
      <c r="H129" s="1181"/>
      <c r="I129" s="1205"/>
      <c r="J129" s="196"/>
      <c r="K129" s="196"/>
      <c r="L129" s="273"/>
      <c r="M129" s="1224"/>
      <c r="N129" s="34"/>
      <c r="O129" s="422"/>
    </row>
    <row r="130" spans="1:15" hidden="1" outlineLevel="1" x14ac:dyDescent="0.2">
      <c r="A130" s="803">
        <v>4</v>
      </c>
      <c r="B130" s="365"/>
      <c r="C130" s="382"/>
      <c r="D130" s="996"/>
      <c r="E130" s="376"/>
      <c r="F130" s="379"/>
      <c r="G130" s="379"/>
      <c r="H130" s="979">
        <f t="shared" ref="H130:H141" si="12">D130*F130</f>
        <v>0</v>
      </c>
      <c r="I130" s="980">
        <f t="shared" ref="I130:I141" si="13">D130*G130</f>
        <v>0</v>
      </c>
      <c r="J130" s="186">
        <f t="shared" ref="J130:J141" si="14">SUM(H130:I130)</f>
        <v>0</v>
      </c>
      <c r="K130" s="186">
        <f t="shared" ref="K130:K141" si="15">J130*1.27</f>
        <v>0</v>
      </c>
      <c r="L130" s="994"/>
      <c r="M130" s="47"/>
      <c r="N130" s="34"/>
      <c r="O130" s="422"/>
    </row>
    <row r="131" spans="1:15" hidden="1" outlineLevel="1" x14ac:dyDescent="0.2">
      <c r="A131" s="804">
        <v>5</v>
      </c>
      <c r="B131" s="794"/>
      <c r="C131" s="795"/>
      <c r="D131" s="792"/>
      <c r="E131" s="796"/>
      <c r="F131" s="790"/>
      <c r="G131" s="790"/>
      <c r="H131" s="997">
        <f t="shared" si="12"/>
        <v>0</v>
      </c>
      <c r="I131" s="998">
        <f t="shared" si="13"/>
        <v>0</v>
      </c>
      <c r="J131" s="186">
        <f t="shared" si="14"/>
        <v>0</v>
      </c>
      <c r="K131" s="186">
        <f t="shared" si="15"/>
        <v>0</v>
      </c>
      <c r="L131" s="994"/>
      <c r="M131" s="47"/>
      <c r="N131" s="34"/>
      <c r="O131" s="422"/>
    </row>
    <row r="132" spans="1:15" hidden="1" outlineLevel="1" x14ac:dyDescent="0.2">
      <c r="A132" s="803">
        <v>6</v>
      </c>
      <c r="B132" s="365"/>
      <c r="C132" s="382"/>
      <c r="D132" s="996"/>
      <c r="E132" s="376"/>
      <c r="F132" s="379"/>
      <c r="G132" s="379"/>
      <c r="H132" s="979">
        <f t="shared" si="12"/>
        <v>0</v>
      </c>
      <c r="I132" s="980">
        <f t="shared" si="13"/>
        <v>0</v>
      </c>
      <c r="J132" s="186">
        <f t="shared" si="14"/>
        <v>0</v>
      </c>
      <c r="K132" s="186">
        <f t="shared" si="15"/>
        <v>0</v>
      </c>
      <c r="L132" s="994"/>
      <c r="M132" s="47"/>
      <c r="N132" s="34"/>
      <c r="O132" s="422"/>
    </row>
    <row r="133" spans="1:15" hidden="1" outlineLevel="1" x14ac:dyDescent="0.2">
      <c r="A133" s="804">
        <v>7</v>
      </c>
      <c r="B133" s="365"/>
      <c r="C133" s="382"/>
      <c r="D133" s="996"/>
      <c r="E133" s="376"/>
      <c r="F133" s="379"/>
      <c r="G133" s="379"/>
      <c r="H133" s="979">
        <f t="shared" si="12"/>
        <v>0</v>
      </c>
      <c r="I133" s="980">
        <f t="shared" si="13"/>
        <v>0</v>
      </c>
      <c r="J133" s="186">
        <f t="shared" si="14"/>
        <v>0</v>
      </c>
      <c r="K133" s="186">
        <f t="shared" si="15"/>
        <v>0</v>
      </c>
      <c r="L133" s="994"/>
      <c r="M133" s="47"/>
      <c r="N133" s="34"/>
      <c r="O133" s="422"/>
    </row>
    <row r="134" spans="1:15" hidden="1" outlineLevel="1" x14ac:dyDescent="0.2">
      <c r="A134" s="803">
        <v>8</v>
      </c>
      <c r="B134" s="794"/>
      <c r="C134" s="795"/>
      <c r="D134" s="792"/>
      <c r="E134" s="796"/>
      <c r="F134" s="790"/>
      <c r="G134" s="790"/>
      <c r="H134" s="997">
        <f t="shared" si="12"/>
        <v>0</v>
      </c>
      <c r="I134" s="998">
        <f t="shared" si="13"/>
        <v>0</v>
      </c>
      <c r="J134" s="186">
        <f t="shared" si="14"/>
        <v>0</v>
      </c>
      <c r="K134" s="186">
        <f t="shared" si="15"/>
        <v>0</v>
      </c>
      <c r="L134" s="994"/>
      <c r="M134" s="47"/>
      <c r="N134" s="34"/>
      <c r="O134" s="422"/>
    </row>
    <row r="135" spans="1:15" hidden="1" outlineLevel="1" x14ac:dyDescent="0.2">
      <c r="A135" s="804">
        <v>9</v>
      </c>
      <c r="B135" s="365"/>
      <c r="C135" s="382"/>
      <c r="D135" s="996"/>
      <c r="E135" s="376"/>
      <c r="F135" s="379"/>
      <c r="G135" s="379"/>
      <c r="H135" s="979">
        <f t="shared" si="12"/>
        <v>0</v>
      </c>
      <c r="I135" s="980">
        <f t="shared" si="13"/>
        <v>0</v>
      </c>
      <c r="J135" s="186">
        <f t="shared" si="14"/>
        <v>0</v>
      </c>
      <c r="K135" s="186">
        <f t="shared" si="15"/>
        <v>0</v>
      </c>
      <c r="L135" s="994"/>
      <c r="M135" s="47"/>
      <c r="N135" s="34"/>
      <c r="O135" s="422"/>
    </row>
    <row r="136" spans="1:15" hidden="1" outlineLevel="1" x14ac:dyDescent="0.2">
      <c r="A136" s="803">
        <v>10</v>
      </c>
      <c r="B136" s="365"/>
      <c r="C136" s="382"/>
      <c r="D136" s="996"/>
      <c r="E136" s="376"/>
      <c r="F136" s="379"/>
      <c r="G136" s="379"/>
      <c r="H136" s="979">
        <f t="shared" si="12"/>
        <v>0</v>
      </c>
      <c r="I136" s="980">
        <f t="shared" si="13"/>
        <v>0</v>
      </c>
      <c r="J136" s="186">
        <f t="shared" si="14"/>
        <v>0</v>
      </c>
      <c r="K136" s="186">
        <f t="shared" si="15"/>
        <v>0</v>
      </c>
      <c r="L136" s="994"/>
      <c r="M136" s="47"/>
      <c r="N136" s="34"/>
      <c r="O136" s="422"/>
    </row>
    <row r="137" spans="1:15" hidden="1" outlineLevel="1" x14ac:dyDescent="0.2">
      <c r="A137" s="804">
        <v>11</v>
      </c>
      <c r="B137" s="365"/>
      <c r="C137" s="382"/>
      <c r="D137" s="996"/>
      <c r="E137" s="376"/>
      <c r="F137" s="379"/>
      <c r="G137" s="379"/>
      <c r="H137" s="979">
        <f t="shared" si="12"/>
        <v>0</v>
      </c>
      <c r="I137" s="980">
        <f t="shared" si="13"/>
        <v>0</v>
      </c>
      <c r="J137" s="186">
        <f t="shared" si="14"/>
        <v>0</v>
      </c>
      <c r="K137" s="186">
        <f t="shared" si="15"/>
        <v>0</v>
      </c>
      <c r="L137" s="994"/>
      <c r="M137" s="47"/>
      <c r="N137" s="34"/>
      <c r="O137" s="422"/>
    </row>
    <row r="138" spans="1:15" hidden="1" outlineLevel="1" x14ac:dyDescent="0.2">
      <c r="A138" s="803">
        <v>12</v>
      </c>
      <c r="B138" s="794"/>
      <c r="C138" s="795"/>
      <c r="D138" s="792"/>
      <c r="E138" s="796"/>
      <c r="F138" s="790"/>
      <c r="G138" s="790"/>
      <c r="H138" s="997">
        <f t="shared" si="12"/>
        <v>0</v>
      </c>
      <c r="I138" s="998">
        <f t="shared" si="13"/>
        <v>0</v>
      </c>
      <c r="J138" s="186">
        <f t="shared" si="14"/>
        <v>0</v>
      </c>
      <c r="K138" s="186">
        <f t="shared" si="15"/>
        <v>0</v>
      </c>
      <c r="L138" s="994"/>
      <c r="M138" s="47"/>
      <c r="N138" s="34"/>
      <c r="O138" s="422"/>
    </row>
    <row r="139" spans="1:15" hidden="1" outlineLevel="1" x14ac:dyDescent="0.2">
      <c r="A139" s="804">
        <v>13</v>
      </c>
      <c r="B139" s="365"/>
      <c r="C139" s="382"/>
      <c r="D139" s="996"/>
      <c r="E139" s="376"/>
      <c r="F139" s="379"/>
      <c r="G139" s="379"/>
      <c r="H139" s="979">
        <f t="shared" si="12"/>
        <v>0</v>
      </c>
      <c r="I139" s="980">
        <f t="shared" si="13"/>
        <v>0</v>
      </c>
      <c r="J139" s="186">
        <f t="shared" si="14"/>
        <v>0</v>
      </c>
      <c r="K139" s="186">
        <f t="shared" si="15"/>
        <v>0</v>
      </c>
      <c r="L139" s="994"/>
      <c r="M139" s="47"/>
      <c r="N139" s="34"/>
      <c r="O139" s="422"/>
    </row>
    <row r="140" spans="1:15" hidden="1" outlineLevel="1" x14ac:dyDescent="0.2">
      <c r="A140" s="803">
        <v>14</v>
      </c>
      <c r="B140" s="365"/>
      <c r="C140" s="382"/>
      <c r="D140" s="996"/>
      <c r="E140" s="376"/>
      <c r="F140" s="379"/>
      <c r="G140" s="379"/>
      <c r="H140" s="979">
        <f t="shared" si="12"/>
        <v>0</v>
      </c>
      <c r="I140" s="980">
        <f t="shared" si="13"/>
        <v>0</v>
      </c>
      <c r="J140" s="186">
        <f t="shared" si="14"/>
        <v>0</v>
      </c>
      <c r="K140" s="186">
        <f t="shared" si="15"/>
        <v>0</v>
      </c>
      <c r="L140" s="994"/>
      <c r="M140" s="47"/>
      <c r="N140" s="34"/>
      <c r="O140" s="422"/>
    </row>
    <row r="141" spans="1:15" s="537" customFormat="1" ht="13.5" hidden="1" outlineLevel="1" thickBot="1" x14ac:dyDescent="0.25">
      <c r="A141" s="805">
        <v>15</v>
      </c>
      <c r="B141" s="798" t="s">
        <v>147</v>
      </c>
      <c r="C141" s="797"/>
      <c r="D141" s="793"/>
      <c r="E141" s="798" t="s">
        <v>26</v>
      </c>
      <c r="F141" s="791"/>
      <c r="G141" s="791"/>
      <c r="H141" s="949">
        <f t="shared" si="12"/>
        <v>0</v>
      </c>
      <c r="I141" s="952">
        <f t="shared" si="13"/>
        <v>0</v>
      </c>
      <c r="J141" s="196">
        <f t="shared" si="14"/>
        <v>0</v>
      </c>
      <c r="K141" s="196">
        <f t="shared" si="15"/>
        <v>0</v>
      </c>
      <c r="L141" s="273"/>
      <c r="M141" s="47"/>
      <c r="N141" s="34"/>
    </row>
    <row r="142" spans="1:15" s="537" customFormat="1" ht="28.5" hidden="1" customHeight="1" outlineLevel="1" thickBot="1" x14ac:dyDescent="0.25">
      <c r="A142" s="1118" t="s">
        <v>321</v>
      </c>
      <c r="B142" s="1119"/>
      <c r="C142" s="799"/>
      <c r="D142" s="800"/>
      <c r="E142" s="801"/>
      <c r="F142" s="802"/>
      <c r="G142" s="802"/>
      <c r="H142" s="198">
        <f>ROUND(SUM(H122:H141),0)</f>
        <v>0</v>
      </c>
      <c r="I142" s="198">
        <f>ROUND(SUM(I122:I141),0)</f>
        <v>0</v>
      </c>
      <c r="J142" s="199">
        <f>ROUND(SUM(J122:J141),0)</f>
        <v>0</v>
      </c>
      <c r="K142" s="199">
        <f>ROUND(SUM(K122:K141),0)</f>
        <v>0</v>
      </c>
      <c r="L142" s="274"/>
      <c r="M142" s="47"/>
      <c r="N142" s="34"/>
    </row>
    <row r="143" spans="1:15" ht="27.75" hidden="1" customHeight="1" outlineLevel="1" thickBot="1" x14ac:dyDescent="0.25">
      <c r="A143" s="1121" t="s">
        <v>267</v>
      </c>
      <c r="B143" s="1122"/>
      <c r="C143" s="1122"/>
      <c r="D143" s="1122"/>
      <c r="E143" s="1122"/>
      <c r="F143" s="1122"/>
      <c r="G143" s="1122"/>
      <c r="H143" s="1122"/>
      <c r="I143" s="1123"/>
      <c r="J143" s="855"/>
      <c r="K143" s="855"/>
      <c r="L143" s="469"/>
      <c r="M143" s="467"/>
    </row>
    <row r="144" spans="1:15" s="537" customFormat="1" ht="15.75" hidden="1" outlineLevel="1" x14ac:dyDescent="0.2">
      <c r="A144" s="1210">
        <v>1</v>
      </c>
      <c r="B144" s="298"/>
      <c r="C144" s="706"/>
      <c r="D144" s="1219"/>
      <c r="E144" s="1218" t="s">
        <v>21</v>
      </c>
      <c r="F144" s="1209"/>
      <c r="G144" s="1209"/>
      <c r="H144" s="1223">
        <f>D144*F144</f>
        <v>0</v>
      </c>
      <c r="I144" s="1202">
        <f>D144*G144</f>
        <v>0</v>
      </c>
      <c r="J144" s="196">
        <f>SUM(H144:I144)</f>
        <v>0</v>
      </c>
      <c r="K144" s="196">
        <f>J144*1.27</f>
        <v>0</v>
      </c>
      <c r="L144" s="273"/>
      <c r="M144" s="1224"/>
      <c r="N144" s="34"/>
    </row>
    <row r="145" spans="1:15" s="537" customFormat="1" ht="15.75" hidden="1" outlineLevel="1" x14ac:dyDescent="0.2">
      <c r="A145" s="1211"/>
      <c r="B145" s="35"/>
      <c r="C145" s="684"/>
      <c r="D145" s="1220"/>
      <c r="E145" s="1096"/>
      <c r="F145" s="1094"/>
      <c r="G145" s="1094"/>
      <c r="H145" s="1125"/>
      <c r="I145" s="1126"/>
      <c r="J145" s="196"/>
      <c r="K145" s="196"/>
      <c r="L145" s="273"/>
      <c r="M145" s="1224"/>
      <c r="N145" s="34"/>
    </row>
    <row r="146" spans="1:15" hidden="1" outlineLevel="1" x14ac:dyDescent="0.2">
      <c r="A146" s="995">
        <v>2</v>
      </c>
      <c r="B146" s="365"/>
      <c r="C146" s="382"/>
      <c r="D146" s="806"/>
      <c r="E146" s="376"/>
      <c r="F146" s="379"/>
      <c r="G146" s="379"/>
      <c r="H146" s="979">
        <f>D146*F146</f>
        <v>0</v>
      </c>
      <c r="I146" s="980">
        <f>D146*G146</f>
        <v>0</v>
      </c>
      <c r="J146" s="186">
        <f>SUM(H146:I146)</f>
        <v>0</v>
      </c>
      <c r="K146" s="186">
        <f>J146*1.27</f>
        <v>0</v>
      </c>
      <c r="L146" s="994"/>
      <c r="M146" s="47"/>
      <c r="N146" s="34"/>
      <c r="O146" s="422"/>
    </row>
    <row r="147" spans="1:15" hidden="1" outlineLevel="1" x14ac:dyDescent="0.2">
      <c r="A147" s="995">
        <v>3</v>
      </c>
      <c r="B147" s="365"/>
      <c r="C147" s="382"/>
      <c r="D147" s="806"/>
      <c r="E147" s="376"/>
      <c r="F147" s="379"/>
      <c r="G147" s="379"/>
      <c r="H147" s="979">
        <f>D147*F147</f>
        <v>0</v>
      </c>
      <c r="I147" s="980">
        <f>D147*G147</f>
        <v>0</v>
      </c>
      <c r="J147" s="186">
        <f>SUM(H147:I147)</f>
        <v>0</v>
      </c>
      <c r="K147" s="186">
        <f>J147*1.27</f>
        <v>0</v>
      </c>
      <c r="L147" s="994"/>
      <c r="M147" s="47"/>
      <c r="N147" s="34"/>
      <c r="O147" s="422"/>
    </row>
    <row r="148" spans="1:15" hidden="1" outlineLevel="1" x14ac:dyDescent="0.2">
      <c r="A148" s="995">
        <v>4</v>
      </c>
      <c r="B148" s="365"/>
      <c r="C148" s="382"/>
      <c r="D148" s="806"/>
      <c r="E148" s="376"/>
      <c r="F148" s="379"/>
      <c r="G148" s="379"/>
      <c r="H148" s="979">
        <f>D148*F148</f>
        <v>0</v>
      </c>
      <c r="I148" s="980">
        <f>D148*G148</f>
        <v>0</v>
      </c>
      <c r="J148" s="186">
        <f>SUM(H148:I148)</f>
        <v>0</v>
      </c>
      <c r="K148" s="186">
        <f>J148*1.27</f>
        <v>0</v>
      </c>
      <c r="L148" s="994"/>
      <c r="M148" s="47"/>
      <c r="N148" s="34"/>
      <c r="O148" s="422"/>
    </row>
    <row r="149" spans="1:15" s="422" customFormat="1" ht="13.5" hidden="1" outlineLevel="1" thickBot="1" x14ac:dyDescent="0.25">
      <c r="A149" s="15">
        <v>5</v>
      </c>
      <c r="B149" s="791"/>
      <c r="C149" s="797"/>
      <c r="D149" s="807"/>
      <c r="E149" s="791"/>
      <c r="F149" s="791"/>
      <c r="G149" s="791"/>
      <c r="H149" s="979">
        <f>D149*F149</f>
        <v>0</v>
      </c>
      <c r="I149" s="980">
        <f>D149*G149</f>
        <v>0</v>
      </c>
      <c r="J149" s="186">
        <f>SUM(H149:I149)</f>
        <v>0</v>
      </c>
      <c r="K149" s="186">
        <f>J149*1.27</f>
        <v>0</v>
      </c>
      <c r="L149" s="994"/>
      <c r="M149" s="46"/>
      <c r="N149" s="34"/>
    </row>
    <row r="150" spans="1:15" s="17" customFormat="1" ht="28.5" hidden="1" customHeight="1" outlineLevel="1" thickBot="1" x14ac:dyDescent="0.25">
      <c r="A150" s="1110" t="s">
        <v>322</v>
      </c>
      <c r="B150" s="1111"/>
      <c r="C150" s="799"/>
      <c r="D150" s="808"/>
      <c r="E150" s="809"/>
      <c r="F150" s="810"/>
      <c r="G150" s="810"/>
      <c r="H150" s="198">
        <f>ROUND(SUM(H144:H149),0)</f>
        <v>0</v>
      </c>
      <c r="I150" s="198">
        <f>ROUND(SUM(I144:I149),0)</f>
        <v>0</v>
      </c>
      <c r="J150" s="199">
        <f>ROUND(SUM(J144:J149),0)</f>
        <v>0</v>
      </c>
      <c r="K150" s="199">
        <f>ROUND(SUM(K144:K149),0)</f>
        <v>0</v>
      </c>
      <c r="L150" s="274"/>
      <c r="M150" s="46"/>
      <c r="N150" s="34"/>
      <c r="O150" s="23"/>
    </row>
    <row r="151" spans="1:15" ht="25.5" customHeight="1" collapsed="1" thickBot="1" x14ac:dyDescent="0.25">
      <c r="A151" s="643">
        <f>'18'!A11</f>
        <v>0</v>
      </c>
      <c r="B151" s="644">
        <f>'18'!B11</f>
        <v>0</v>
      </c>
      <c r="C151" s="645">
        <f>'18'!E11</f>
        <v>0</v>
      </c>
      <c r="D151" s="645">
        <f>'18'!F11</f>
        <v>0</v>
      </c>
      <c r="E151" s="645">
        <f>'18'!G11</f>
        <v>0</v>
      </c>
      <c r="F151" s="1221" t="s">
        <v>20</v>
      </c>
      <c r="G151" s="1222"/>
      <c r="H151" s="200">
        <f>H142+H150</f>
        <v>0</v>
      </c>
      <c r="I151" s="201">
        <f>I142+I150</f>
        <v>0</v>
      </c>
      <c r="J151" s="202">
        <f>J142+J150</f>
        <v>0</v>
      </c>
      <c r="K151" s="202">
        <f>K142+K150</f>
        <v>0</v>
      </c>
      <c r="L151" s="300">
        <f>IF(K122&gt;0,1,0)</f>
        <v>0</v>
      </c>
    </row>
    <row r="152" spans="1:15" ht="5.25" customHeight="1" thickTop="1" x14ac:dyDescent="0.2">
      <c r="A152" s="1217"/>
      <c r="B152" s="1109"/>
      <c r="C152" s="195"/>
      <c r="D152" s="276"/>
      <c r="E152" s="207"/>
      <c r="F152" s="203"/>
      <c r="G152" s="203"/>
      <c r="H152" s="203"/>
      <c r="I152" s="204"/>
      <c r="J152" s="205"/>
      <c r="K152" s="205"/>
      <c r="L152" s="300"/>
    </row>
    <row r="153" spans="1:15" ht="12.75" customHeight="1" x14ac:dyDescent="0.2">
      <c r="A153" s="1207" t="s">
        <v>319</v>
      </c>
      <c r="B153" s="1208"/>
      <c r="C153" s="1199">
        <f>K142</f>
        <v>0</v>
      </c>
      <c r="D153" s="1199"/>
      <c r="E153" s="1200"/>
      <c r="F153" s="811"/>
      <c r="G153" s="811"/>
      <c r="H153" s="313">
        <f>H142</f>
        <v>0</v>
      </c>
      <c r="I153" s="314">
        <f>I142</f>
        <v>0</v>
      </c>
      <c r="J153" s="205"/>
      <c r="K153" s="205"/>
      <c r="L153" s="300">
        <f>IF(K125&gt;0,1,0)</f>
        <v>0</v>
      </c>
      <c r="M153" s="47"/>
    </row>
    <row r="154" spans="1:15" ht="12.75" customHeight="1" x14ac:dyDescent="0.2">
      <c r="A154" s="1185" t="s">
        <v>320</v>
      </c>
      <c r="B154" s="1186"/>
      <c r="C154" s="1215">
        <f>K150</f>
        <v>0</v>
      </c>
      <c r="D154" s="1215"/>
      <c r="E154" s="1201"/>
      <c r="F154" s="812"/>
      <c r="G154" s="812"/>
      <c r="H154" s="315">
        <f>H150</f>
        <v>0</v>
      </c>
      <c r="I154" s="316">
        <f>I150</f>
        <v>0</v>
      </c>
      <c r="J154" s="205"/>
      <c r="K154" s="205"/>
      <c r="L154" s="275"/>
      <c r="M154" s="47"/>
    </row>
    <row r="155" spans="1:15" ht="12.75" customHeight="1" thickBot="1" x14ac:dyDescent="0.3">
      <c r="A155" s="1193" t="s">
        <v>145</v>
      </c>
      <c r="B155" s="1194"/>
      <c r="C155" s="1195">
        <f>SUM(C153:D154)</f>
        <v>0</v>
      </c>
      <c r="D155" s="1196"/>
      <c r="E155" s="292" t="str">
        <f>IF(C155=K151,"","Hiba!")</f>
        <v/>
      </c>
      <c r="F155" s="813"/>
      <c r="G155" s="813"/>
      <c r="H155" s="813"/>
      <c r="I155" s="814"/>
      <c r="J155" s="205"/>
      <c r="K155" s="205"/>
      <c r="L155" s="275"/>
      <c r="M155" s="47"/>
    </row>
    <row r="156" spans="1:15" ht="6" customHeight="1" thickBot="1" x14ac:dyDescent="0.25">
      <c r="J156" s="205"/>
      <c r="K156" s="205"/>
      <c r="L156" s="275"/>
      <c r="M156" s="47"/>
    </row>
    <row r="157" spans="1:15" s="5" customFormat="1" ht="26.25" hidden="1" outlineLevel="1" thickBot="1" x14ac:dyDescent="0.25">
      <c r="A157" s="788" t="s">
        <v>6</v>
      </c>
      <c r="B157" s="789" t="s">
        <v>7</v>
      </c>
      <c r="C157" s="789" t="s">
        <v>69</v>
      </c>
      <c r="D157" s="789" t="s">
        <v>8</v>
      </c>
      <c r="E157" s="789" t="s">
        <v>9</v>
      </c>
      <c r="F157" s="288" t="s">
        <v>10</v>
      </c>
      <c r="G157" s="288" t="s">
        <v>11</v>
      </c>
      <c r="H157" s="288" t="s">
        <v>12</v>
      </c>
      <c r="I157" s="289" t="s">
        <v>13</v>
      </c>
      <c r="J157" s="936" t="s">
        <v>0</v>
      </c>
      <c r="K157" s="936" t="s">
        <v>1</v>
      </c>
      <c r="L157" s="937"/>
      <c r="M157" s="18" t="s">
        <v>37</v>
      </c>
      <c r="N157" s="84"/>
    </row>
    <row r="158" spans="1:15" ht="27.75" hidden="1" customHeight="1" outlineLevel="1" thickBot="1" x14ac:dyDescent="0.25">
      <c r="A158" s="1121" t="s">
        <v>268</v>
      </c>
      <c r="B158" s="1122"/>
      <c r="C158" s="1122"/>
      <c r="D158" s="1122"/>
      <c r="E158" s="1122"/>
      <c r="F158" s="1122"/>
      <c r="G158" s="1122"/>
      <c r="H158" s="1122"/>
      <c r="I158" s="1123"/>
      <c r="J158" s="855"/>
      <c r="K158" s="855"/>
      <c r="L158" s="469"/>
      <c r="M158" s="467"/>
    </row>
    <row r="159" spans="1:15" ht="15.75" hidden="1" outlineLevel="1" x14ac:dyDescent="0.2">
      <c r="A159" s="1216">
        <v>1</v>
      </c>
      <c r="B159" s="629"/>
      <c r="C159" s="630"/>
      <c r="D159" s="1214"/>
      <c r="E159" s="1187" t="s">
        <v>15</v>
      </c>
      <c r="F159" s="1190"/>
      <c r="G159" s="1190"/>
      <c r="H159" s="1206">
        <f>D159*F159</f>
        <v>0</v>
      </c>
      <c r="I159" s="1179">
        <f>D159*G159</f>
        <v>0</v>
      </c>
      <c r="J159" s="196">
        <f>SUM(H159:I159)</f>
        <v>0</v>
      </c>
      <c r="K159" s="196">
        <f>J159*1.27</f>
        <v>0</v>
      </c>
      <c r="M159" s="1224"/>
      <c r="N159" s="34"/>
      <c r="O159" s="422"/>
    </row>
    <row r="160" spans="1:15" ht="15.75" hidden="1" outlineLevel="1" x14ac:dyDescent="0.2">
      <c r="A160" s="1177"/>
      <c r="B160" s="964" t="s">
        <v>326</v>
      </c>
      <c r="C160" s="631"/>
      <c r="D160" s="1188"/>
      <c r="E160" s="1097"/>
      <c r="F160" s="1095"/>
      <c r="G160" s="1095"/>
      <c r="H160" s="1099"/>
      <c r="I160" s="1098"/>
      <c r="J160" s="196"/>
      <c r="K160" s="196"/>
      <c r="L160" s="273"/>
      <c r="M160" s="1224"/>
      <c r="N160" s="34"/>
      <c r="O160" s="422"/>
    </row>
    <row r="161" spans="1:15" ht="15.75" hidden="1" outlineLevel="1" x14ac:dyDescent="0.2">
      <c r="A161" s="1124"/>
      <c r="B161" s="637" t="s">
        <v>329</v>
      </c>
      <c r="C161" s="631"/>
      <c r="D161" s="1188"/>
      <c r="E161" s="1097"/>
      <c r="F161" s="1095"/>
      <c r="G161" s="1095"/>
      <c r="H161" s="1099"/>
      <c r="I161" s="1098"/>
      <c r="J161" s="196"/>
      <c r="K161" s="196"/>
      <c r="L161" s="273"/>
      <c r="M161" s="725"/>
      <c r="N161" s="34"/>
      <c r="O161" s="422"/>
    </row>
    <row r="162" spans="1:15" ht="15.75" hidden="1" outlineLevel="1" x14ac:dyDescent="0.2">
      <c r="A162" s="1176">
        <v>2</v>
      </c>
      <c r="B162" s="632"/>
      <c r="C162" s="634"/>
      <c r="D162" s="1188"/>
      <c r="E162" s="1097" t="s">
        <v>15</v>
      </c>
      <c r="F162" s="1095"/>
      <c r="G162" s="1095"/>
      <c r="H162" s="1099">
        <f>D162*F162</f>
        <v>0</v>
      </c>
      <c r="I162" s="1098">
        <f>D162*G162</f>
        <v>0</v>
      </c>
      <c r="J162" s="196">
        <f>SUM(H162:I162)</f>
        <v>0</v>
      </c>
      <c r="K162" s="196">
        <f>J162*1.27</f>
        <v>0</v>
      </c>
      <c r="L162" s="273"/>
      <c r="M162" s="1224"/>
      <c r="N162" s="34"/>
      <c r="O162" s="422"/>
    </row>
    <row r="163" spans="1:15" ht="15.75" hidden="1" outlineLevel="1" x14ac:dyDescent="0.2">
      <c r="A163" s="1177"/>
      <c r="B163" s="964" t="s">
        <v>327</v>
      </c>
      <c r="C163" s="631"/>
      <c r="D163" s="1188"/>
      <c r="E163" s="1097"/>
      <c r="F163" s="1095"/>
      <c r="G163" s="1095"/>
      <c r="H163" s="1099"/>
      <c r="I163" s="1098"/>
      <c r="J163" s="196"/>
      <c r="K163" s="196"/>
      <c r="L163" s="273"/>
      <c r="M163" s="1224"/>
      <c r="N163" s="34"/>
      <c r="O163" s="422"/>
    </row>
    <row r="164" spans="1:15" ht="16.5" hidden="1" outlineLevel="1" thickBot="1" x14ac:dyDescent="0.25">
      <c r="A164" s="1178"/>
      <c r="B164" s="636" t="s">
        <v>328</v>
      </c>
      <c r="C164" s="633"/>
      <c r="D164" s="1189"/>
      <c r="E164" s="1191"/>
      <c r="F164" s="1192"/>
      <c r="G164" s="1192"/>
      <c r="H164" s="1184"/>
      <c r="I164" s="1203"/>
      <c r="J164" s="196"/>
      <c r="K164" s="196"/>
      <c r="L164" s="273"/>
      <c r="M164" s="725"/>
      <c r="N164" s="34"/>
      <c r="O164" s="422"/>
    </row>
    <row r="165" spans="1:15" ht="17.25" hidden="1" outlineLevel="1" thickTop="1" thickBot="1" x14ac:dyDescent="0.25">
      <c r="A165" s="1124">
        <v>3</v>
      </c>
      <c r="B165" s="298"/>
      <c r="C165" s="299"/>
      <c r="D165" s="1197"/>
      <c r="E165" s="1212" t="s">
        <v>15</v>
      </c>
      <c r="F165" s="1182"/>
      <c r="G165" s="1182"/>
      <c r="H165" s="1180">
        <f>D165*F165</f>
        <v>0</v>
      </c>
      <c r="I165" s="1204">
        <f>D165*G165</f>
        <v>0</v>
      </c>
      <c r="J165" s="196">
        <f>SUM(H165:I165)</f>
        <v>0</v>
      </c>
      <c r="K165" s="196">
        <f>J165*1.27</f>
        <v>0</v>
      </c>
      <c r="L165" s="273"/>
      <c r="M165" s="1224"/>
      <c r="N165" s="34"/>
      <c r="O165" s="422"/>
    </row>
    <row r="166" spans="1:15" ht="16.5" hidden="1" outlineLevel="1" thickTop="1" x14ac:dyDescent="0.2">
      <c r="A166" s="1115"/>
      <c r="B166" s="187"/>
      <c r="C166" s="294"/>
      <c r="D166" s="1198"/>
      <c r="E166" s="1213"/>
      <c r="F166" s="1183"/>
      <c r="G166" s="1183"/>
      <c r="H166" s="1181"/>
      <c r="I166" s="1205"/>
      <c r="J166" s="196"/>
      <c r="K166" s="196"/>
      <c r="L166" s="273"/>
      <c r="M166" s="1224"/>
      <c r="N166" s="34"/>
      <c r="O166" s="422"/>
    </row>
    <row r="167" spans="1:15" hidden="1" outlineLevel="1" x14ac:dyDescent="0.2">
      <c r="A167" s="803">
        <v>4</v>
      </c>
      <c r="B167" s="365"/>
      <c r="C167" s="382"/>
      <c r="D167" s="967"/>
      <c r="E167" s="376"/>
      <c r="F167" s="379"/>
      <c r="G167" s="379"/>
      <c r="H167" s="979">
        <f t="shared" ref="H167:H178" si="16">D167*F167</f>
        <v>0</v>
      </c>
      <c r="I167" s="980">
        <f t="shared" ref="I167:I178" si="17">D167*G167</f>
        <v>0</v>
      </c>
      <c r="J167" s="186">
        <f t="shared" ref="J167:J178" si="18">SUM(H167:I167)</f>
        <v>0</v>
      </c>
      <c r="K167" s="186">
        <f t="shared" ref="K167:K178" si="19">J167*1.27</f>
        <v>0</v>
      </c>
      <c r="L167" s="994"/>
      <c r="M167" s="47"/>
      <c r="N167" s="34"/>
      <c r="O167" s="422"/>
    </row>
    <row r="168" spans="1:15" hidden="1" outlineLevel="1" x14ac:dyDescent="0.2">
      <c r="A168" s="804">
        <v>5</v>
      </c>
      <c r="B168" s="794"/>
      <c r="C168" s="795"/>
      <c r="D168" s="792"/>
      <c r="E168" s="796"/>
      <c r="F168" s="790"/>
      <c r="G168" s="790"/>
      <c r="H168" s="997">
        <f t="shared" si="16"/>
        <v>0</v>
      </c>
      <c r="I168" s="998">
        <f t="shared" si="17"/>
        <v>0</v>
      </c>
      <c r="J168" s="186">
        <f t="shared" si="18"/>
        <v>0</v>
      </c>
      <c r="K168" s="186">
        <f t="shared" si="19"/>
        <v>0</v>
      </c>
      <c r="L168" s="994"/>
      <c r="M168" s="47"/>
      <c r="N168" s="34"/>
      <c r="O168" s="422"/>
    </row>
    <row r="169" spans="1:15" hidden="1" outlineLevel="1" x14ac:dyDescent="0.2">
      <c r="A169" s="803">
        <v>6</v>
      </c>
      <c r="B169" s="365"/>
      <c r="C169" s="382"/>
      <c r="D169" s="967"/>
      <c r="E169" s="376"/>
      <c r="F169" s="379"/>
      <c r="G169" s="379"/>
      <c r="H169" s="979">
        <f t="shared" si="16"/>
        <v>0</v>
      </c>
      <c r="I169" s="980">
        <f t="shared" si="17"/>
        <v>0</v>
      </c>
      <c r="J169" s="186">
        <f t="shared" si="18"/>
        <v>0</v>
      </c>
      <c r="K169" s="186">
        <f t="shared" si="19"/>
        <v>0</v>
      </c>
      <c r="L169" s="994"/>
      <c r="M169" s="47"/>
      <c r="N169" s="34"/>
      <c r="O169" s="422"/>
    </row>
    <row r="170" spans="1:15" hidden="1" outlineLevel="1" x14ac:dyDescent="0.2">
      <c r="A170" s="804">
        <v>7</v>
      </c>
      <c r="B170" s="365"/>
      <c r="C170" s="382"/>
      <c r="D170" s="967"/>
      <c r="E170" s="376"/>
      <c r="F170" s="379"/>
      <c r="G170" s="379"/>
      <c r="H170" s="979">
        <f t="shared" si="16"/>
        <v>0</v>
      </c>
      <c r="I170" s="980">
        <f t="shared" si="17"/>
        <v>0</v>
      </c>
      <c r="J170" s="186">
        <f t="shared" si="18"/>
        <v>0</v>
      </c>
      <c r="K170" s="186">
        <f t="shared" si="19"/>
        <v>0</v>
      </c>
      <c r="L170" s="994"/>
      <c r="M170" s="47"/>
      <c r="N170" s="34"/>
      <c r="O170" s="422"/>
    </row>
    <row r="171" spans="1:15" hidden="1" outlineLevel="1" x14ac:dyDescent="0.2">
      <c r="A171" s="803">
        <v>8</v>
      </c>
      <c r="B171" s="794"/>
      <c r="C171" s="795"/>
      <c r="D171" s="792"/>
      <c r="E171" s="796"/>
      <c r="F171" s="790"/>
      <c r="G171" s="790"/>
      <c r="H171" s="997">
        <f t="shared" si="16"/>
        <v>0</v>
      </c>
      <c r="I171" s="998">
        <f t="shared" si="17"/>
        <v>0</v>
      </c>
      <c r="J171" s="186">
        <f t="shared" si="18"/>
        <v>0</v>
      </c>
      <c r="K171" s="186">
        <f t="shared" si="19"/>
        <v>0</v>
      </c>
      <c r="L171" s="994"/>
      <c r="M171" s="47"/>
      <c r="N171" s="34"/>
      <c r="O171" s="422"/>
    </row>
    <row r="172" spans="1:15" hidden="1" outlineLevel="1" x14ac:dyDescent="0.2">
      <c r="A172" s="804">
        <v>9</v>
      </c>
      <c r="B172" s="365"/>
      <c r="C172" s="382"/>
      <c r="D172" s="967"/>
      <c r="E172" s="376"/>
      <c r="F172" s="379"/>
      <c r="G172" s="379"/>
      <c r="H172" s="979">
        <f t="shared" si="16"/>
        <v>0</v>
      </c>
      <c r="I172" s="980">
        <f t="shared" si="17"/>
        <v>0</v>
      </c>
      <c r="J172" s="186">
        <f t="shared" si="18"/>
        <v>0</v>
      </c>
      <c r="K172" s="186">
        <f t="shared" si="19"/>
        <v>0</v>
      </c>
      <c r="L172" s="994"/>
      <c r="M172" s="47"/>
      <c r="N172" s="34"/>
      <c r="O172" s="422"/>
    </row>
    <row r="173" spans="1:15" hidden="1" outlineLevel="1" x14ac:dyDescent="0.2">
      <c r="A173" s="803">
        <v>10</v>
      </c>
      <c r="B173" s="365"/>
      <c r="C173" s="382"/>
      <c r="D173" s="967"/>
      <c r="E173" s="376"/>
      <c r="F173" s="379"/>
      <c r="G173" s="379"/>
      <c r="H173" s="979">
        <f t="shared" si="16"/>
        <v>0</v>
      </c>
      <c r="I173" s="980">
        <f t="shared" si="17"/>
        <v>0</v>
      </c>
      <c r="J173" s="186">
        <f t="shared" si="18"/>
        <v>0</v>
      </c>
      <c r="K173" s="186">
        <f t="shared" si="19"/>
        <v>0</v>
      </c>
      <c r="L173" s="994"/>
      <c r="M173" s="47"/>
      <c r="N173" s="34"/>
      <c r="O173" s="422"/>
    </row>
    <row r="174" spans="1:15" hidden="1" outlineLevel="1" x14ac:dyDescent="0.2">
      <c r="A174" s="804">
        <v>11</v>
      </c>
      <c r="B174" s="365"/>
      <c r="C174" s="382"/>
      <c r="D174" s="967"/>
      <c r="E174" s="376"/>
      <c r="F174" s="379"/>
      <c r="G174" s="379"/>
      <c r="H174" s="979">
        <f t="shared" si="16"/>
        <v>0</v>
      </c>
      <c r="I174" s="980">
        <f t="shared" si="17"/>
        <v>0</v>
      </c>
      <c r="J174" s="186">
        <f t="shared" si="18"/>
        <v>0</v>
      </c>
      <c r="K174" s="186">
        <f t="shared" si="19"/>
        <v>0</v>
      </c>
      <c r="L174" s="994"/>
      <c r="M174" s="47"/>
      <c r="N174" s="34"/>
      <c r="O174" s="422"/>
    </row>
    <row r="175" spans="1:15" hidden="1" outlineLevel="1" x14ac:dyDescent="0.2">
      <c r="A175" s="803">
        <v>12</v>
      </c>
      <c r="B175" s="794"/>
      <c r="C175" s="795"/>
      <c r="D175" s="792"/>
      <c r="E175" s="796"/>
      <c r="F175" s="790"/>
      <c r="G175" s="790"/>
      <c r="H175" s="997">
        <f t="shared" si="16"/>
        <v>0</v>
      </c>
      <c r="I175" s="998">
        <f t="shared" si="17"/>
        <v>0</v>
      </c>
      <c r="J175" s="186">
        <f t="shared" si="18"/>
        <v>0</v>
      </c>
      <c r="K175" s="186">
        <f t="shared" si="19"/>
        <v>0</v>
      </c>
      <c r="L175" s="994"/>
      <c r="M175" s="47"/>
      <c r="N175" s="34"/>
      <c r="O175" s="422"/>
    </row>
    <row r="176" spans="1:15" hidden="1" outlineLevel="1" x14ac:dyDescent="0.2">
      <c r="A176" s="804">
        <v>13</v>
      </c>
      <c r="B176" s="365"/>
      <c r="C176" s="382"/>
      <c r="D176" s="967"/>
      <c r="E176" s="376"/>
      <c r="F176" s="379"/>
      <c r="G176" s="379"/>
      <c r="H176" s="979">
        <f t="shared" si="16"/>
        <v>0</v>
      </c>
      <c r="I176" s="980">
        <f t="shared" si="17"/>
        <v>0</v>
      </c>
      <c r="J176" s="186">
        <f t="shared" si="18"/>
        <v>0</v>
      </c>
      <c r="K176" s="186">
        <f t="shared" si="19"/>
        <v>0</v>
      </c>
      <c r="L176" s="994"/>
      <c r="M176" s="47"/>
      <c r="N176" s="34"/>
      <c r="O176" s="422"/>
    </row>
    <row r="177" spans="1:15" hidden="1" outlineLevel="1" x14ac:dyDescent="0.2">
      <c r="A177" s="803">
        <v>14</v>
      </c>
      <c r="B177" s="365"/>
      <c r="C177" s="382"/>
      <c r="D177" s="967"/>
      <c r="E177" s="376"/>
      <c r="F177" s="379"/>
      <c r="G177" s="379"/>
      <c r="H177" s="979">
        <f t="shared" si="16"/>
        <v>0</v>
      </c>
      <c r="I177" s="980">
        <f t="shared" si="17"/>
        <v>0</v>
      </c>
      <c r="J177" s="186">
        <f t="shared" si="18"/>
        <v>0</v>
      </c>
      <c r="K177" s="186">
        <f t="shared" si="19"/>
        <v>0</v>
      </c>
      <c r="L177" s="994"/>
      <c r="M177" s="47"/>
      <c r="N177" s="34"/>
      <c r="O177" s="422"/>
    </row>
    <row r="178" spans="1:15" s="537" customFormat="1" ht="13.5" hidden="1" outlineLevel="1" thickBot="1" x14ac:dyDescent="0.25">
      <c r="A178" s="805">
        <v>15</v>
      </c>
      <c r="B178" s="798" t="s">
        <v>147</v>
      </c>
      <c r="C178" s="797"/>
      <c r="D178" s="793"/>
      <c r="E178" s="798" t="s">
        <v>26</v>
      </c>
      <c r="F178" s="791"/>
      <c r="G178" s="791"/>
      <c r="H178" s="949">
        <f t="shared" si="16"/>
        <v>0</v>
      </c>
      <c r="I178" s="952">
        <f t="shared" si="17"/>
        <v>0</v>
      </c>
      <c r="J178" s="196">
        <f t="shared" si="18"/>
        <v>0</v>
      </c>
      <c r="K178" s="196">
        <f t="shared" si="19"/>
        <v>0</v>
      </c>
      <c r="L178" s="273"/>
      <c r="M178" s="47"/>
      <c r="N178" s="34"/>
    </row>
    <row r="179" spans="1:15" s="537" customFormat="1" ht="28.5" hidden="1" customHeight="1" outlineLevel="1" thickBot="1" x14ac:dyDescent="0.25">
      <c r="A179" s="1118" t="s">
        <v>321</v>
      </c>
      <c r="B179" s="1119"/>
      <c r="C179" s="799"/>
      <c r="D179" s="800"/>
      <c r="E179" s="801"/>
      <c r="F179" s="802"/>
      <c r="G179" s="802"/>
      <c r="H179" s="198">
        <f>ROUND(SUM(H159:H178),0)</f>
        <v>0</v>
      </c>
      <c r="I179" s="198">
        <f>ROUND(SUM(I159:I178),0)</f>
        <v>0</v>
      </c>
      <c r="J179" s="199">
        <f>ROUND(SUM(J159:J178),0)</f>
        <v>0</v>
      </c>
      <c r="K179" s="199">
        <f>ROUND(SUM(K159:K178),0)</f>
        <v>0</v>
      </c>
      <c r="L179" s="274"/>
      <c r="M179" s="47"/>
      <c r="N179" s="34"/>
    </row>
    <row r="180" spans="1:15" ht="27.75" hidden="1" customHeight="1" outlineLevel="1" thickBot="1" x14ac:dyDescent="0.25">
      <c r="A180" s="1121" t="s">
        <v>267</v>
      </c>
      <c r="B180" s="1122"/>
      <c r="C180" s="1122"/>
      <c r="D180" s="1122"/>
      <c r="E180" s="1122"/>
      <c r="F180" s="1122"/>
      <c r="G180" s="1122"/>
      <c r="H180" s="1122"/>
      <c r="I180" s="1123"/>
      <c r="J180" s="855"/>
      <c r="K180" s="855"/>
      <c r="L180" s="469"/>
      <c r="M180" s="467"/>
    </row>
    <row r="181" spans="1:15" s="537" customFormat="1" ht="15.75" hidden="1" outlineLevel="1" x14ac:dyDescent="0.2">
      <c r="A181" s="1210">
        <v>1</v>
      </c>
      <c r="B181" s="298"/>
      <c r="C181" s="706"/>
      <c r="D181" s="1219"/>
      <c r="E181" s="1218" t="s">
        <v>21</v>
      </c>
      <c r="F181" s="1209"/>
      <c r="G181" s="1209"/>
      <c r="H181" s="1223">
        <f>D181*F181</f>
        <v>0</v>
      </c>
      <c r="I181" s="1202">
        <f>D181*G181</f>
        <v>0</v>
      </c>
      <c r="J181" s="196">
        <f>SUM(H181:I181)</f>
        <v>0</v>
      </c>
      <c r="K181" s="196">
        <f>J181*1.27</f>
        <v>0</v>
      </c>
      <c r="L181" s="273"/>
      <c r="M181" s="1224"/>
      <c r="N181" s="34"/>
    </row>
    <row r="182" spans="1:15" s="537" customFormat="1" ht="15.75" hidden="1" outlineLevel="1" x14ac:dyDescent="0.2">
      <c r="A182" s="1211"/>
      <c r="B182" s="35"/>
      <c r="C182" s="684"/>
      <c r="D182" s="1220"/>
      <c r="E182" s="1096"/>
      <c r="F182" s="1094"/>
      <c r="G182" s="1094"/>
      <c r="H182" s="1125"/>
      <c r="I182" s="1126"/>
      <c r="J182" s="196"/>
      <c r="K182" s="196"/>
      <c r="L182" s="273"/>
      <c r="M182" s="1224"/>
      <c r="N182" s="34"/>
    </row>
    <row r="183" spans="1:15" hidden="1" outlineLevel="1" x14ac:dyDescent="0.2">
      <c r="A183" s="995">
        <v>2</v>
      </c>
      <c r="B183" s="365"/>
      <c r="C183" s="382"/>
      <c r="D183" s="806"/>
      <c r="E183" s="376"/>
      <c r="F183" s="379"/>
      <c r="G183" s="379"/>
      <c r="H183" s="979">
        <f>D183*F183</f>
        <v>0</v>
      </c>
      <c r="I183" s="980">
        <f>D183*G183</f>
        <v>0</v>
      </c>
      <c r="J183" s="186">
        <f>SUM(H183:I183)</f>
        <v>0</v>
      </c>
      <c r="K183" s="186">
        <f>J183*1.27</f>
        <v>0</v>
      </c>
      <c r="L183" s="994"/>
      <c r="M183" s="47"/>
      <c r="N183" s="34"/>
      <c r="O183" s="422"/>
    </row>
    <row r="184" spans="1:15" hidden="1" outlineLevel="1" x14ac:dyDescent="0.2">
      <c r="A184" s="995">
        <v>3</v>
      </c>
      <c r="B184" s="365"/>
      <c r="C184" s="382"/>
      <c r="D184" s="806"/>
      <c r="E184" s="376"/>
      <c r="F184" s="379"/>
      <c r="G184" s="379"/>
      <c r="H184" s="979">
        <f>D184*F184</f>
        <v>0</v>
      </c>
      <c r="I184" s="980">
        <f>D184*G184</f>
        <v>0</v>
      </c>
      <c r="J184" s="186">
        <f>SUM(H184:I184)</f>
        <v>0</v>
      </c>
      <c r="K184" s="186">
        <f>J184*1.27</f>
        <v>0</v>
      </c>
      <c r="L184" s="994"/>
      <c r="M184" s="47"/>
      <c r="N184" s="34"/>
      <c r="O184" s="422"/>
    </row>
    <row r="185" spans="1:15" hidden="1" outlineLevel="1" x14ac:dyDescent="0.2">
      <c r="A185" s="995">
        <v>4</v>
      </c>
      <c r="B185" s="365"/>
      <c r="C185" s="382"/>
      <c r="D185" s="806"/>
      <c r="E185" s="376"/>
      <c r="F185" s="379"/>
      <c r="G185" s="379"/>
      <c r="H185" s="979">
        <f>D185*F185</f>
        <v>0</v>
      </c>
      <c r="I185" s="980">
        <f>D185*G185</f>
        <v>0</v>
      </c>
      <c r="J185" s="186">
        <f>SUM(H185:I185)</f>
        <v>0</v>
      </c>
      <c r="K185" s="186">
        <f>J185*1.27</f>
        <v>0</v>
      </c>
      <c r="L185" s="994"/>
      <c r="M185" s="47"/>
      <c r="N185" s="34"/>
      <c r="O185" s="422"/>
    </row>
    <row r="186" spans="1:15" s="422" customFormat="1" ht="13.5" hidden="1" outlineLevel="1" thickBot="1" x14ac:dyDescent="0.25">
      <c r="A186" s="15">
        <v>5</v>
      </c>
      <c r="B186" s="791"/>
      <c r="C186" s="797"/>
      <c r="D186" s="807"/>
      <c r="E186" s="791"/>
      <c r="F186" s="791"/>
      <c r="G186" s="791"/>
      <c r="H186" s="979">
        <f>D186*F186</f>
        <v>0</v>
      </c>
      <c r="I186" s="980">
        <f>D186*G186</f>
        <v>0</v>
      </c>
      <c r="J186" s="186">
        <f>SUM(H186:I186)</f>
        <v>0</v>
      </c>
      <c r="K186" s="186">
        <f>J186*1.27</f>
        <v>0</v>
      </c>
      <c r="L186" s="994"/>
      <c r="M186" s="46"/>
      <c r="N186" s="34"/>
    </row>
    <row r="187" spans="1:15" s="17" customFormat="1" ht="28.5" hidden="1" customHeight="1" outlineLevel="1" thickBot="1" x14ac:dyDescent="0.25">
      <c r="A187" s="1110" t="s">
        <v>322</v>
      </c>
      <c r="B187" s="1111"/>
      <c r="C187" s="799"/>
      <c r="D187" s="808"/>
      <c r="E187" s="809"/>
      <c r="F187" s="810"/>
      <c r="G187" s="810"/>
      <c r="H187" s="198">
        <f>ROUND(SUM(H181:H186),0)</f>
        <v>0</v>
      </c>
      <c r="I187" s="198">
        <f>ROUND(SUM(I181:I186),0)</f>
        <v>0</v>
      </c>
      <c r="J187" s="199">
        <f>ROUND(SUM(J181:J186),0)</f>
        <v>0</v>
      </c>
      <c r="K187" s="199">
        <f>ROUND(SUM(K181:K186),0)</f>
        <v>0</v>
      </c>
      <c r="L187" s="274"/>
      <c r="M187" s="46"/>
      <c r="N187" s="34"/>
      <c r="O187" s="23"/>
    </row>
    <row r="188" spans="1:15" ht="25.5" customHeight="1" collapsed="1" thickBot="1" x14ac:dyDescent="0.25">
      <c r="A188" s="643">
        <f>'18'!A12</f>
        <v>0</v>
      </c>
      <c r="B188" s="644">
        <f>'18'!B12</f>
        <v>0</v>
      </c>
      <c r="C188" s="645">
        <f>'18'!E12</f>
        <v>0</v>
      </c>
      <c r="D188" s="645">
        <f>'18'!F12</f>
        <v>0</v>
      </c>
      <c r="E188" s="645">
        <f>'18'!G12</f>
        <v>0</v>
      </c>
      <c r="F188" s="1221" t="s">
        <v>20</v>
      </c>
      <c r="G188" s="1222"/>
      <c r="H188" s="200">
        <f>H179+H187</f>
        <v>0</v>
      </c>
      <c r="I188" s="201">
        <f>I179+I187</f>
        <v>0</v>
      </c>
      <c r="J188" s="202">
        <f>J179+J187</f>
        <v>0</v>
      </c>
      <c r="K188" s="202">
        <f>K179+K187</f>
        <v>0</v>
      </c>
      <c r="L188" s="300">
        <f>IF(K159&gt;0,1,0)</f>
        <v>0</v>
      </c>
    </row>
    <row r="189" spans="1:15" ht="5.25" customHeight="1" thickTop="1" x14ac:dyDescent="0.2">
      <c r="A189" s="1217"/>
      <c r="B189" s="1109"/>
      <c r="C189" s="195"/>
      <c r="D189" s="276"/>
      <c r="E189" s="207"/>
      <c r="F189" s="203"/>
      <c r="G189" s="203"/>
      <c r="H189" s="203"/>
      <c r="I189" s="204"/>
      <c r="J189" s="205"/>
      <c r="K189" s="205"/>
      <c r="L189" s="300"/>
    </row>
    <row r="190" spans="1:15" ht="12.75" customHeight="1" x14ac:dyDescent="0.2">
      <c r="A190" s="1207" t="s">
        <v>319</v>
      </c>
      <c r="B190" s="1208"/>
      <c r="C190" s="1199">
        <f>K179</f>
        <v>0</v>
      </c>
      <c r="D190" s="1199"/>
      <c r="E190" s="1200"/>
      <c r="F190" s="811"/>
      <c r="G190" s="811"/>
      <c r="H190" s="313">
        <f>H179</f>
        <v>0</v>
      </c>
      <c r="I190" s="314">
        <f>I179</f>
        <v>0</v>
      </c>
      <c r="J190" s="205"/>
      <c r="K190" s="205"/>
      <c r="L190" s="300">
        <f>IF(K162&gt;0,1,0)</f>
        <v>0</v>
      </c>
      <c r="M190" s="47"/>
    </row>
    <row r="191" spans="1:15" ht="12.75" customHeight="1" x14ac:dyDescent="0.2">
      <c r="A191" s="1185" t="s">
        <v>320</v>
      </c>
      <c r="B191" s="1186"/>
      <c r="C191" s="1215">
        <f>K187</f>
        <v>0</v>
      </c>
      <c r="D191" s="1215"/>
      <c r="E191" s="1201"/>
      <c r="F191" s="812"/>
      <c r="G191" s="812"/>
      <c r="H191" s="315">
        <f>H187</f>
        <v>0</v>
      </c>
      <c r="I191" s="316">
        <f>I187</f>
        <v>0</v>
      </c>
      <c r="J191" s="205"/>
      <c r="K191" s="205"/>
      <c r="L191" s="275"/>
      <c r="M191" s="47"/>
    </row>
    <row r="192" spans="1:15" ht="12.75" customHeight="1" thickBot="1" x14ac:dyDescent="0.3">
      <c r="A192" s="1193" t="s">
        <v>145</v>
      </c>
      <c r="B192" s="1194"/>
      <c r="C192" s="1195">
        <f>SUM(C190:D191)</f>
        <v>0</v>
      </c>
      <c r="D192" s="1196"/>
      <c r="E192" s="292" t="str">
        <f>IF(C192=K188,"","Hiba!")</f>
        <v/>
      </c>
      <c r="F192" s="813"/>
      <c r="G192" s="813"/>
      <c r="H192" s="813"/>
      <c r="I192" s="814"/>
      <c r="J192" s="205"/>
      <c r="K192" s="205"/>
      <c r="L192" s="275"/>
      <c r="M192" s="47"/>
    </row>
    <row r="193" spans="1:15" ht="6" customHeight="1" thickBot="1" x14ac:dyDescent="0.25">
      <c r="J193" s="205"/>
      <c r="K193" s="205"/>
      <c r="L193" s="275"/>
      <c r="M193" s="47"/>
    </row>
    <row r="194" spans="1:15" s="5" customFormat="1" ht="26.25" hidden="1" outlineLevel="1" thickBot="1" x14ac:dyDescent="0.25">
      <c r="A194" s="788" t="s">
        <v>6</v>
      </c>
      <c r="B194" s="789" t="s">
        <v>7</v>
      </c>
      <c r="C194" s="789" t="s">
        <v>69</v>
      </c>
      <c r="D194" s="789" t="s">
        <v>8</v>
      </c>
      <c r="E194" s="789" t="s">
        <v>9</v>
      </c>
      <c r="F194" s="288" t="s">
        <v>10</v>
      </c>
      <c r="G194" s="288" t="s">
        <v>11</v>
      </c>
      <c r="H194" s="288" t="s">
        <v>12</v>
      </c>
      <c r="I194" s="289" t="s">
        <v>13</v>
      </c>
      <c r="J194" s="936" t="s">
        <v>0</v>
      </c>
      <c r="K194" s="936" t="s">
        <v>1</v>
      </c>
      <c r="L194" s="937"/>
      <c r="M194" s="18" t="s">
        <v>37</v>
      </c>
      <c r="N194" s="84"/>
    </row>
    <row r="195" spans="1:15" ht="27.75" hidden="1" customHeight="1" outlineLevel="1" thickBot="1" x14ac:dyDescent="0.25">
      <c r="A195" s="1121" t="s">
        <v>268</v>
      </c>
      <c r="B195" s="1122"/>
      <c r="C195" s="1122"/>
      <c r="D195" s="1122"/>
      <c r="E195" s="1122"/>
      <c r="F195" s="1122"/>
      <c r="G195" s="1122"/>
      <c r="H195" s="1122"/>
      <c r="I195" s="1123"/>
      <c r="J195" s="855"/>
      <c r="K195" s="855"/>
      <c r="L195" s="469"/>
      <c r="M195" s="467"/>
    </row>
    <row r="196" spans="1:15" ht="15.75" hidden="1" outlineLevel="1" x14ac:dyDescent="0.2">
      <c r="A196" s="1216">
        <v>1</v>
      </c>
      <c r="B196" s="629"/>
      <c r="C196" s="630"/>
      <c r="D196" s="1214"/>
      <c r="E196" s="1187" t="s">
        <v>15</v>
      </c>
      <c r="F196" s="1190"/>
      <c r="G196" s="1190"/>
      <c r="H196" s="1206">
        <f>D196*F196</f>
        <v>0</v>
      </c>
      <c r="I196" s="1179">
        <f>D196*G196</f>
        <v>0</v>
      </c>
      <c r="J196" s="196">
        <f>SUM(H196:I196)</f>
        <v>0</v>
      </c>
      <c r="K196" s="196">
        <f>J196*1.27</f>
        <v>0</v>
      </c>
      <c r="M196" s="1224"/>
      <c r="N196" s="34"/>
      <c r="O196" s="422"/>
    </row>
    <row r="197" spans="1:15" ht="15.75" hidden="1" outlineLevel="1" x14ac:dyDescent="0.2">
      <c r="A197" s="1177"/>
      <c r="B197" s="964" t="s">
        <v>326</v>
      </c>
      <c r="C197" s="631"/>
      <c r="D197" s="1188"/>
      <c r="E197" s="1097"/>
      <c r="F197" s="1095"/>
      <c r="G197" s="1095"/>
      <c r="H197" s="1099"/>
      <c r="I197" s="1098"/>
      <c r="J197" s="196"/>
      <c r="K197" s="196"/>
      <c r="L197" s="273"/>
      <c r="M197" s="1224"/>
      <c r="N197" s="34"/>
      <c r="O197" s="422"/>
    </row>
    <row r="198" spans="1:15" ht="15.75" hidden="1" outlineLevel="1" x14ac:dyDescent="0.2">
      <c r="A198" s="1124"/>
      <c r="B198" s="637" t="s">
        <v>329</v>
      </c>
      <c r="C198" s="631"/>
      <c r="D198" s="1188"/>
      <c r="E198" s="1097"/>
      <c r="F198" s="1095"/>
      <c r="G198" s="1095"/>
      <c r="H198" s="1099"/>
      <c r="I198" s="1098"/>
      <c r="J198" s="196"/>
      <c r="K198" s="196"/>
      <c r="L198" s="273"/>
      <c r="M198" s="725"/>
      <c r="N198" s="34"/>
      <c r="O198" s="422"/>
    </row>
    <row r="199" spans="1:15" ht="15.75" hidden="1" outlineLevel="1" x14ac:dyDescent="0.2">
      <c r="A199" s="1176">
        <v>2</v>
      </c>
      <c r="B199" s="632"/>
      <c r="C199" s="634"/>
      <c r="D199" s="1188"/>
      <c r="E199" s="1097" t="s">
        <v>15</v>
      </c>
      <c r="F199" s="1095"/>
      <c r="G199" s="1095"/>
      <c r="H199" s="1099">
        <f>D199*F199</f>
        <v>0</v>
      </c>
      <c r="I199" s="1098">
        <f>D199*G199</f>
        <v>0</v>
      </c>
      <c r="J199" s="196">
        <f>SUM(H199:I199)</f>
        <v>0</v>
      </c>
      <c r="K199" s="196">
        <f>J199*1.27</f>
        <v>0</v>
      </c>
      <c r="L199" s="273"/>
      <c r="M199" s="1224"/>
      <c r="N199" s="34"/>
      <c r="O199" s="422"/>
    </row>
    <row r="200" spans="1:15" ht="15.75" hidden="1" outlineLevel="1" x14ac:dyDescent="0.2">
      <c r="A200" s="1177"/>
      <c r="B200" s="964" t="s">
        <v>327</v>
      </c>
      <c r="C200" s="631"/>
      <c r="D200" s="1188"/>
      <c r="E200" s="1097"/>
      <c r="F200" s="1095"/>
      <c r="G200" s="1095"/>
      <c r="H200" s="1099"/>
      <c r="I200" s="1098"/>
      <c r="J200" s="196"/>
      <c r="K200" s="196"/>
      <c r="L200" s="273"/>
      <c r="M200" s="1224"/>
      <c r="N200" s="34"/>
      <c r="O200" s="422"/>
    </row>
    <row r="201" spans="1:15" ht="16.5" hidden="1" outlineLevel="1" thickBot="1" x14ac:dyDescent="0.25">
      <c r="A201" s="1178"/>
      <c r="B201" s="636" t="s">
        <v>328</v>
      </c>
      <c r="C201" s="633"/>
      <c r="D201" s="1189"/>
      <c r="E201" s="1191"/>
      <c r="F201" s="1192"/>
      <c r="G201" s="1192"/>
      <c r="H201" s="1184"/>
      <c r="I201" s="1203"/>
      <c r="J201" s="196"/>
      <c r="K201" s="196"/>
      <c r="L201" s="273"/>
      <c r="M201" s="725"/>
      <c r="N201" s="34"/>
      <c r="O201" s="422"/>
    </row>
    <row r="202" spans="1:15" ht="17.25" hidden="1" outlineLevel="1" thickTop="1" thickBot="1" x14ac:dyDescent="0.25">
      <c r="A202" s="1124">
        <v>3</v>
      </c>
      <c r="B202" s="298"/>
      <c r="C202" s="299"/>
      <c r="D202" s="1197"/>
      <c r="E202" s="1212" t="s">
        <v>15</v>
      </c>
      <c r="F202" s="1182"/>
      <c r="G202" s="1182"/>
      <c r="H202" s="1180">
        <f>D202*F202</f>
        <v>0</v>
      </c>
      <c r="I202" s="1204">
        <f>D202*G202</f>
        <v>0</v>
      </c>
      <c r="J202" s="196">
        <f>SUM(H202:I202)</f>
        <v>0</v>
      </c>
      <c r="K202" s="196">
        <f>J202*1.27</f>
        <v>0</v>
      </c>
      <c r="L202" s="273"/>
      <c r="M202" s="1224"/>
      <c r="N202" s="34"/>
      <c r="O202" s="422"/>
    </row>
    <row r="203" spans="1:15" ht="16.5" hidden="1" outlineLevel="1" thickTop="1" x14ac:dyDescent="0.2">
      <c r="A203" s="1115"/>
      <c r="B203" s="187"/>
      <c r="C203" s="294"/>
      <c r="D203" s="1198"/>
      <c r="E203" s="1213"/>
      <c r="F203" s="1183"/>
      <c r="G203" s="1183"/>
      <c r="H203" s="1181"/>
      <c r="I203" s="1205"/>
      <c r="J203" s="196"/>
      <c r="K203" s="196"/>
      <c r="L203" s="273"/>
      <c r="M203" s="1224"/>
      <c r="N203" s="34"/>
      <c r="O203" s="422"/>
    </row>
    <row r="204" spans="1:15" hidden="1" outlineLevel="1" x14ac:dyDescent="0.2">
      <c r="A204" s="803">
        <v>4</v>
      </c>
      <c r="B204" s="365"/>
      <c r="C204" s="382"/>
      <c r="D204" s="996"/>
      <c r="E204" s="376"/>
      <c r="F204" s="379"/>
      <c r="G204" s="379"/>
      <c r="H204" s="979">
        <f t="shared" ref="H204:H215" si="20">D204*F204</f>
        <v>0</v>
      </c>
      <c r="I204" s="980">
        <f t="shared" ref="I204:I215" si="21">D204*G204</f>
        <v>0</v>
      </c>
      <c r="J204" s="186">
        <f t="shared" ref="J204:J215" si="22">SUM(H204:I204)</f>
        <v>0</v>
      </c>
      <c r="K204" s="186">
        <f t="shared" ref="K204:K215" si="23">J204*1.27</f>
        <v>0</v>
      </c>
      <c r="L204" s="994"/>
      <c r="M204" s="47"/>
      <c r="N204" s="34"/>
      <c r="O204" s="422"/>
    </row>
    <row r="205" spans="1:15" hidden="1" outlineLevel="1" x14ac:dyDescent="0.2">
      <c r="A205" s="804">
        <v>5</v>
      </c>
      <c r="B205" s="794"/>
      <c r="C205" s="795"/>
      <c r="D205" s="792"/>
      <c r="E205" s="796"/>
      <c r="F205" s="790"/>
      <c r="G205" s="790"/>
      <c r="H205" s="997">
        <f t="shared" si="20"/>
        <v>0</v>
      </c>
      <c r="I205" s="998">
        <f t="shared" si="21"/>
        <v>0</v>
      </c>
      <c r="J205" s="186">
        <f t="shared" si="22"/>
        <v>0</v>
      </c>
      <c r="K205" s="186">
        <f t="shared" si="23"/>
        <v>0</v>
      </c>
      <c r="L205" s="994"/>
      <c r="M205" s="47"/>
      <c r="N205" s="34"/>
      <c r="O205" s="422"/>
    </row>
    <row r="206" spans="1:15" hidden="1" outlineLevel="1" x14ac:dyDescent="0.2">
      <c r="A206" s="803">
        <v>6</v>
      </c>
      <c r="B206" s="365"/>
      <c r="C206" s="382"/>
      <c r="D206" s="996"/>
      <c r="E206" s="376"/>
      <c r="F206" s="379"/>
      <c r="G206" s="379"/>
      <c r="H206" s="979">
        <f t="shared" si="20"/>
        <v>0</v>
      </c>
      <c r="I206" s="980">
        <f t="shared" si="21"/>
        <v>0</v>
      </c>
      <c r="J206" s="186">
        <f t="shared" si="22"/>
        <v>0</v>
      </c>
      <c r="K206" s="186">
        <f t="shared" si="23"/>
        <v>0</v>
      </c>
      <c r="L206" s="994"/>
      <c r="M206" s="47"/>
      <c r="N206" s="34"/>
      <c r="O206" s="422"/>
    </row>
    <row r="207" spans="1:15" hidden="1" outlineLevel="1" x14ac:dyDescent="0.2">
      <c r="A207" s="804">
        <v>7</v>
      </c>
      <c r="B207" s="365"/>
      <c r="C207" s="382"/>
      <c r="D207" s="996"/>
      <c r="E207" s="376"/>
      <c r="F207" s="379"/>
      <c r="G207" s="379"/>
      <c r="H207" s="979">
        <f t="shared" si="20"/>
        <v>0</v>
      </c>
      <c r="I207" s="980">
        <f t="shared" si="21"/>
        <v>0</v>
      </c>
      <c r="J207" s="186">
        <f t="shared" si="22"/>
        <v>0</v>
      </c>
      <c r="K207" s="186">
        <f t="shared" si="23"/>
        <v>0</v>
      </c>
      <c r="L207" s="994"/>
      <c r="M207" s="47"/>
      <c r="N207" s="34"/>
      <c r="O207" s="422"/>
    </row>
    <row r="208" spans="1:15" hidden="1" outlineLevel="1" x14ac:dyDescent="0.2">
      <c r="A208" s="803">
        <v>8</v>
      </c>
      <c r="B208" s="794"/>
      <c r="C208" s="795"/>
      <c r="D208" s="792"/>
      <c r="E208" s="796"/>
      <c r="F208" s="790"/>
      <c r="G208" s="790"/>
      <c r="H208" s="997">
        <f t="shared" si="20"/>
        <v>0</v>
      </c>
      <c r="I208" s="998">
        <f t="shared" si="21"/>
        <v>0</v>
      </c>
      <c r="J208" s="186">
        <f t="shared" si="22"/>
        <v>0</v>
      </c>
      <c r="K208" s="186">
        <f t="shared" si="23"/>
        <v>0</v>
      </c>
      <c r="L208" s="994"/>
      <c r="M208" s="47"/>
      <c r="N208" s="34"/>
      <c r="O208" s="422"/>
    </row>
    <row r="209" spans="1:15" hidden="1" outlineLevel="1" x14ac:dyDescent="0.2">
      <c r="A209" s="804">
        <v>9</v>
      </c>
      <c r="B209" s="365"/>
      <c r="C209" s="382"/>
      <c r="D209" s="996"/>
      <c r="E209" s="376"/>
      <c r="F209" s="379"/>
      <c r="G209" s="379"/>
      <c r="H209" s="979">
        <f t="shared" si="20"/>
        <v>0</v>
      </c>
      <c r="I209" s="980">
        <f t="shared" si="21"/>
        <v>0</v>
      </c>
      <c r="J209" s="186">
        <f t="shared" si="22"/>
        <v>0</v>
      </c>
      <c r="K209" s="186">
        <f t="shared" si="23"/>
        <v>0</v>
      </c>
      <c r="L209" s="994"/>
      <c r="M209" s="47"/>
      <c r="N209" s="34"/>
      <c r="O209" s="422"/>
    </row>
    <row r="210" spans="1:15" hidden="1" outlineLevel="1" x14ac:dyDescent="0.2">
      <c r="A210" s="803">
        <v>10</v>
      </c>
      <c r="B210" s="365"/>
      <c r="C210" s="382"/>
      <c r="D210" s="996"/>
      <c r="E210" s="376"/>
      <c r="F210" s="379"/>
      <c r="G210" s="379"/>
      <c r="H210" s="979">
        <f t="shared" si="20"/>
        <v>0</v>
      </c>
      <c r="I210" s="980">
        <f t="shared" si="21"/>
        <v>0</v>
      </c>
      <c r="J210" s="186">
        <f t="shared" si="22"/>
        <v>0</v>
      </c>
      <c r="K210" s="186">
        <f t="shared" si="23"/>
        <v>0</v>
      </c>
      <c r="L210" s="994"/>
      <c r="M210" s="47"/>
      <c r="N210" s="34"/>
      <c r="O210" s="422"/>
    </row>
    <row r="211" spans="1:15" hidden="1" outlineLevel="1" x14ac:dyDescent="0.2">
      <c r="A211" s="804">
        <v>11</v>
      </c>
      <c r="B211" s="365"/>
      <c r="C211" s="382"/>
      <c r="D211" s="996"/>
      <c r="E211" s="376"/>
      <c r="F211" s="379"/>
      <c r="G211" s="379"/>
      <c r="H211" s="979">
        <f t="shared" si="20"/>
        <v>0</v>
      </c>
      <c r="I211" s="980">
        <f t="shared" si="21"/>
        <v>0</v>
      </c>
      <c r="J211" s="186">
        <f t="shared" si="22"/>
        <v>0</v>
      </c>
      <c r="K211" s="186">
        <f t="shared" si="23"/>
        <v>0</v>
      </c>
      <c r="L211" s="994"/>
      <c r="M211" s="47"/>
      <c r="N211" s="34"/>
      <c r="O211" s="422"/>
    </row>
    <row r="212" spans="1:15" hidden="1" outlineLevel="1" x14ac:dyDescent="0.2">
      <c r="A212" s="803">
        <v>12</v>
      </c>
      <c r="B212" s="794"/>
      <c r="C212" s="795"/>
      <c r="D212" s="792"/>
      <c r="E212" s="796"/>
      <c r="F212" s="790"/>
      <c r="G212" s="790"/>
      <c r="H212" s="997">
        <f t="shared" si="20"/>
        <v>0</v>
      </c>
      <c r="I212" s="998">
        <f t="shared" si="21"/>
        <v>0</v>
      </c>
      <c r="J212" s="186">
        <f t="shared" si="22"/>
        <v>0</v>
      </c>
      <c r="K212" s="186">
        <f t="shared" si="23"/>
        <v>0</v>
      </c>
      <c r="L212" s="994"/>
      <c r="M212" s="47"/>
      <c r="N212" s="34"/>
      <c r="O212" s="422"/>
    </row>
    <row r="213" spans="1:15" hidden="1" outlineLevel="1" x14ac:dyDescent="0.2">
      <c r="A213" s="804">
        <v>13</v>
      </c>
      <c r="B213" s="365"/>
      <c r="C213" s="382"/>
      <c r="D213" s="996"/>
      <c r="E213" s="376"/>
      <c r="F213" s="379"/>
      <c r="G213" s="379"/>
      <c r="H213" s="979">
        <f t="shared" si="20"/>
        <v>0</v>
      </c>
      <c r="I213" s="980">
        <f t="shared" si="21"/>
        <v>0</v>
      </c>
      <c r="J213" s="186">
        <f t="shared" si="22"/>
        <v>0</v>
      </c>
      <c r="K213" s="186">
        <f t="shared" si="23"/>
        <v>0</v>
      </c>
      <c r="L213" s="994"/>
      <c r="M213" s="47"/>
      <c r="N213" s="34"/>
      <c r="O213" s="422"/>
    </row>
    <row r="214" spans="1:15" hidden="1" outlineLevel="1" x14ac:dyDescent="0.2">
      <c r="A214" s="803">
        <v>14</v>
      </c>
      <c r="B214" s="365"/>
      <c r="C214" s="382"/>
      <c r="D214" s="996"/>
      <c r="E214" s="376"/>
      <c r="F214" s="379"/>
      <c r="G214" s="379"/>
      <c r="H214" s="979">
        <f t="shared" si="20"/>
        <v>0</v>
      </c>
      <c r="I214" s="980">
        <f t="shared" si="21"/>
        <v>0</v>
      </c>
      <c r="J214" s="186">
        <f t="shared" si="22"/>
        <v>0</v>
      </c>
      <c r="K214" s="186">
        <f t="shared" si="23"/>
        <v>0</v>
      </c>
      <c r="L214" s="994"/>
      <c r="M214" s="47"/>
      <c r="N214" s="34"/>
      <c r="O214" s="422"/>
    </row>
    <row r="215" spans="1:15" s="537" customFormat="1" ht="13.5" hidden="1" outlineLevel="1" thickBot="1" x14ac:dyDescent="0.25">
      <c r="A215" s="805">
        <v>15</v>
      </c>
      <c r="B215" s="798" t="s">
        <v>147</v>
      </c>
      <c r="C215" s="797"/>
      <c r="D215" s="793"/>
      <c r="E215" s="798" t="s">
        <v>26</v>
      </c>
      <c r="F215" s="791"/>
      <c r="G215" s="791"/>
      <c r="H215" s="949">
        <f t="shared" si="20"/>
        <v>0</v>
      </c>
      <c r="I215" s="952">
        <f t="shared" si="21"/>
        <v>0</v>
      </c>
      <c r="J215" s="196">
        <f t="shared" si="22"/>
        <v>0</v>
      </c>
      <c r="K215" s="196">
        <f t="shared" si="23"/>
        <v>0</v>
      </c>
      <c r="L215" s="273"/>
      <c r="M215" s="47"/>
      <c r="N215" s="34"/>
    </row>
    <row r="216" spans="1:15" s="537" customFormat="1" ht="28.5" hidden="1" customHeight="1" outlineLevel="1" thickBot="1" x14ac:dyDescent="0.25">
      <c r="A216" s="1118" t="s">
        <v>321</v>
      </c>
      <c r="B216" s="1119"/>
      <c r="C216" s="799"/>
      <c r="D216" s="800"/>
      <c r="E216" s="801"/>
      <c r="F216" s="802"/>
      <c r="G216" s="802"/>
      <c r="H216" s="198">
        <f>ROUND(SUM(H196:H215),0)</f>
        <v>0</v>
      </c>
      <c r="I216" s="198">
        <f>ROUND(SUM(I196:I215),0)</f>
        <v>0</v>
      </c>
      <c r="J216" s="199">
        <f>ROUND(SUM(J196:J215),0)</f>
        <v>0</v>
      </c>
      <c r="K216" s="199">
        <f>ROUND(SUM(K196:K215),0)</f>
        <v>0</v>
      </c>
      <c r="L216" s="274"/>
      <c r="M216" s="47"/>
      <c r="N216" s="34"/>
    </row>
    <row r="217" spans="1:15" ht="27.75" hidden="1" customHeight="1" outlineLevel="1" thickBot="1" x14ac:dyDescent="0.25">
      <c r="A217" s="1121" t="s">
        <v>267</v>
      </c>
      <c r="B217" s="1122"/>
      <c r="C217" s="1122"/>
      <c r="D217" s="1122"/>
      <c r="E217" s="1122"/>
      <c r="F217" s="1122"/>
      <c r="G217" s="1122"/>
      <c r="H217" s="1122"/>
      <c r="I217" s="1123"/>
      <c r="J217" s="855"/>
      <c r="K217" s="855"/>
      <c r="L217" s="469"/>
      <c r="M217" s="467"/>
    </row>
    <row r="218" spans="1:15" s="537" customFormat="1" ht="15.75" hidden="1" outlineLevel="1" x14ac:dyDescent="0.2">
      <c r="A218" s="1210">
        <v>1</v>
      </c>
      <c r="B218" s="298"/>
      <c r="C218" s="706"/>
      <c r="D218" s="1219"/>
      <c r="E218" s="1218" t="s">
        <v>21</v>
      </c>
      <c r="F218" s="1209"/>
      <c r="G218" s="1209"/>
      <c r="H218" s="1223">
        <f>D218*F218</f>
        <v>0</v>
      </c>
      <c r="I218" s="1202">
        <f>D218*G218</f>
        <v>0</v>
      </c>
      <c r="J218" s="196">
        <f>SUM(H218:I218)</f>
        <v>0</v>
      </c>
      <c r="K218" s="196">
        <f>J218*1.27</f>
        <v>0</v>
      </c>
      <c r="L218" s="273"/>
      <c r="M218" s="1224"/>
      <c r="N218" s="34"/>
    </row>
    <row r="219" spans="1:15" s="537" customFormat="1" ht="15.75" hidden="1" outlineLevel="1" x14ac:dyDescent="0.2">
      <c r="A219" s="1211"/>
      <c r="B219" s="35"/>
      <c r="C219" s="684"/>
      <c r="D219" s="1220"/>
      <c r="E219" s="1096"/>
      <c r="F219" s="1094"/>
      <c r="G219" s="1094"/>
      <c r="H219" s="1125"/>
      <c r="I219" s="1126"/>
      <c r="J219" s="196"/>
      <c r="K219" s="196"/>
      <c r="L219" s="273"/>
      <c r="M219" s="1224"/>
      <c r="N219" s="34"/>
    </row>
    <row r="220" spans="1:15" hidden="1" outlineLevel="1" x14ac:dyDescent="0.2">
      <c r="A220" s="995">
        <v>2</v>
      </c>
      <c r="B220" s="365"/>
      <c r="C220" s="382"/>
      <c r="D220" s="806"/>
      <c r="E220" s="376"/>
      <c r="F220" s="379"/>
      <c r="G220" s="379"/>
      <c r="H220" s="979">
        <f>D220*F220</f>
        <v>0</v>
      </c>
      <c r="I220" s="980">
        <f>D220*G220</f>
        <v>0</v>
      </c>
      <c r="J220" s="186">
        <f>SUM(H220:I220)</f>
        <v>0</v>
      </c>
      <c r="K220" s="186">
        <f>J220*1.27</f>
        <v>0</v>
      </c>
      <c r="L220" s="994"/>
      <c r="M220" s="47"/>
      <c r="N220" s="34"/>
      <c r="O220" s="422"/>
    </row>
    <row r="221" spans="1:15" hidden="1" outlineLevel="1" x14ac:dyDescent="0.2">
      <c r="A221" s="995">
        <v>3</v>
      </c>
      <c r="B221" s="365"/>
      <c r="C221" s="382"/>
      <c r="D221" s="806"/>
      <c r="E221" s="376"/>
      <c r="F221" s="379"/>
      <c r="G221" s="379"/>
      <c r="H221" s="979">
        <f>D221*F221</f>
        <v>0</v>
      </c>
      <c r="I221" s="980">
        <f>D221*G221</f>
        <v>0</v>
      </c>
      <c r="J221" s="186">
        <f>SUM(H221:I221)</f>
        <v>0</v>
      </c>
      <c r="K221" s="186">
        <f>J221*1.27</f>
        <v>0</v>
      </c>
      <c r="L221" s="994"/>
      <c r="M221" s="47"/>
      <c r="N221" s="34"/>
      <c r="O221" s="422"/>
    </row>
    <row r="222" spans="1:15" hidden="1" outlineLevel="1" x14ac:dyDescent="0.2">
      <c r="A222" s="995">
        <v>4</v>
      </c>
      <c r="B222" s="365"/>
      <c r="C222" s="382"/>
      <c r="D222" s="806"/>
      <c r="E222" s="376"/>
      <c r="F222" s="379"/>
      <c r="G222" s="379"/>
      <c r="H222" s="979">
        <f>D222*F222</f>
        <v>0</v>
      </c>
      <c r="I222" s="980">
        <f>D222*G222</f>
        <v>0</v>
      </c>
      <c r="J222" s="186">
        <f>SUM(H222:I222)</f>
        <v>0</v>
      </c>
      <c r="K222" s="186">
        <f>J222*1.27</f>
        <v>0</v>
      </c>
      <c r="L222" s="994"/>
      <c r="M222" s="47"/>
      <c r="N222" s="34"/>
      <c r="O222" s="422"/>
    </row>
    <row r="223" spans="1:15" s="422" customFormat="1" ht="13.5" hidden="1" outlineLevel="1" thickBot="1" x14ac:dyDescent="0.25">
      <c r="A223" s="15">
        <v>5</v>
      </c>
      <c r="B223" s="791"/>
      <c r="C223" s="797"/>
      <c r="D223" s="807"/>
      <c r="E223" s="791"/>
      <c r="F223" s="791"/>
      <c r="G223" s="791"/>
      <c r="H223" s="979">
        <f>D223*F223</f>
        <v>0</v>
      </c>
      <c r="I223" s="980">
        <f>D223*G223</f>
        <v>0</v>
      </c>
      <c r="J223" s="186">
        <f>SUM(H223:I223)</f>
        <v>0</v>
      </c>
      <c r="K223" s="186">
        <f>J223*1.27</f>
        <v>0</v>
      </c>
      <c r="L223" s="994"/>
      <c r="M223" s="46"/>
      <c r="N223" s="34"/>
    </row>
    <row r="224" spans="1:15" s="17" customFormat="1" ht="28.5" hidden="1" customHeight="1" outlineLevel="1" thickBot="1" x14ac:dyDescent="0.25">
      <c r="A224" s="1110" t="s">
        <v>322</v>
      </c>
      <c r="B224" s="1111"/>
      <c r="C224" s="799"/>
      <c r="D224" s="808"/>
      <c r="E224" s="809"/>
      <c r="F224" s="810"/>
      <c r="G224" s="810"/>
      <c r="H224" s="198">
        <f>ROUND(SUM(H218:H223),0)</f>
        <v>0</v>
      </c>
      <c r="I224" s="198">
        <f>ROUND(SUM(I218:I223),0)</f>
        <v>0</v>
      </c>
      <c r="J224" s="199">
        <f>ROUND(SUM(J218:J223),0)</f>
        <v>0</v>
      </c>
      <c r="K224" s="199">
        <f>ROUND(SUM(K218:K223),0)</f>
        <v>0</v>
      </c>
      <c r="L224" s="274"/>
      <c r="M224" s="46"/>
      <c r="N224" s="34"/>
      <c r="O224" s="23"/>
    </row>
    <row r="225" spans="1:15" ht="25.5" customHeight="1" collapsed="1" thickBot="1" x14ac:dyDescent="0.25">
      <c r="A225" s="643">
        <f>'18'!A13</f>
        <v>0</v>
      </c>
      <c r="B225" s="644">
        <f>'18'!B13</f>
        <v>0</v>
      </c>
      <c r="C225" s="645">
        <f>'18'!E13</f>
        <v>0</v>
      </c>
      <c r="D225" s="645">
        <f>'18'!F13</f>
        <v>0</v>
      </c>
      <c r="E225" s="645">
        <f>'18'!G13</f>
        <v>0</v>
      </c>
      <c r="F225" s="1221" t="s">
        <v>20</v>
      </c>
      <c r="G225" s="1222"/>
      <c r="H225" s="200">
        <f>H216+H224</f>
        <v>0</v>
      </c>
      <c r="I225" s="201">
        <f>I216+I224</f>
        <v>0</v>
      </c>
      <c r="J225" s="202">
        <f>J216+J224</f>
        <v>0</v>
      </c>
      <c r="K225" s="202">
        <f>K216+K224</f>
        <v>0</v>
      </c>
      <c r="L225" s="300">
        <f>IF(K196&gt;0,1,0)</f>
        <v>0</v>
      </c>
    </row>
    <row r="226" spans="1:15" ht="5.25" customHeight="1" thickTop="1" x14ac:dyDescent="0.2">
      <c r="A226" s="1217"/>
      <c r="B226" s="1109"/>
      <c r="C226" s="195"/>
      <c r="D226" s="276"/>
      <c r="E226" s="207"/>
      <c r="F226" s="203"/>
      <c r="G226" s="203"/>
      <c r="H226" s="203"/>
      <c r="I226" s="204"/>
      <c r="J226" s="205"/>
      <c r="K226" s="205"/>
      <c r="L226" s="300"/>
    </row>
    <row r="227" spans="1:15" ht="12.75" customHeight="1" x14ac:dyDescent="0.2">
      <c r="A227" s="1207" t="s">
        <v>319</v>
      </c>
      <c r="B227" s="1208"/>
      <c r="C227" s="1199">
        <f>K216</f>
        <v>0</v>
      </c>
      <c r="D227" s="1199"/>
      <c r="E227" s="1200"/>
      <c r="F227" s="811"/>
      <c r="G227" s="811"/>
      <c r="H227" s="313">
        <f>H216</f>
        <v>0</v>
      </c>
      <c r="I227" s="314">
        <f>I216</f>
        <v>0</v>
      </c>
      <c r="J227" s="205"/>
      <c r="K227" s="205"/>
      <c r="L227" s="300">
        <f>IF(K199&gt;0,1,0)</f>
        <v>0</v>
      </c>
      <c r="M227" s="47"/>
    </row>
    <row r="228" spans="1:15" ht="12.75" customHeight="1" x14ac:dyDescent="0.2">
      <c r="A228" s="1185" t="s">
        <v>320</v>
      </c>
      <c r="B228" s="1186"/>
      <c r="C228" s="1215">
        <f>K224</f>
        <v>0</v>
      </c>
      <c r="D228" s="1215"/>
      <c r="E228" s="1201"/>
      <c r="F228" s="812"/>
      <c r="G228" s="812"/>
      <c r="H228" s="315">
        <f>H224</f>
        <v>0</v>
      </c>
      <c r="I228" s="316">
        <f>I224</f>
        <v>0</v>
      </c>
      <c r="J228" s="205"/>
      <c r="K228" s="205"/>
      <c r="L228" s="275"/>
      <c r="M228" s="47"/>
    </row>
    <row r="229" spans="1:15" ht="12.75" customHeight="1" thickBot="1" x14ac:dyDescent="0.3">
      <c r="A229" s="1193" t="s">
        <v>145</v>
      </c>
      <c r="B229" s="1194"/>
      <c r="C229" s="1195">
        <f>SUM(C227:D228)</f>
        <v>0</v>
      </c>
      <c r="D229" s="1196"/>
      <c r="E229" s="292" t="str">
        <f>IF(C229=K225,"","Hiba!")</f>
        <v/>
      </c>
      <c r="F229" s="813"/>
      <c r="G229" s="813"/>
      <c r="H229" s="813"/>
      <c r="I229" s="814"/>
      <c r="J229" s="205"/>
      <c r="K229" s="205"/>
      <c r="L229" s="275"/>
      <c r="M229" s="47"/>
    </row>
    <row r="230" spans="1:15" ht="6" customHeight="1" thickBot="1" x14ac:dyDescent="0.25">
      <c r="J230" s="205"/>
      <c r="K230" s="205"/>
      <c r="L230" s="275"/>
      <c r="M230" s="47"/>
    </row>
    <row r="231" spans="1:15" s="5" customFormat="1" ht="26.25" hidden="1" outlineLevel="1" thickBot="1" x14ac:dyDescent="0.25">
      <c r="A231" s="788" t="s">
        <v>6</v>
      </c>
      <c r="B231" s="789" t="s">
        <v>7</v>
      </c>
      <c r="C231" s="789" t="s">
        <v>69</v>
      </c>
      <c r="D231" s="789" t="s">
        <v>8</v>
      </c>
      <c r="E231" s="789" t="s">
        <v>9</v>
      </c>
      <c r="F231" s="288" t="s">
        <v>10</v>
      </c>
      <c r="G231" s="288" t="s">
        <v>11</v>
      </c>
      <c r="H231" s="288" t="s">
        <v>12</v>
      </c>
      <c r="I231" s="289" t="s">
        <v>13</v>
      </c>
      <c r="J231" s="936" t="s">
        <v>0</v>
      </c>
      <c r="K231" s="936" t="s">
        <v>1</v>
      </c>
      <c r="L231" s="937"/>
      <c r="M231" s="18" t="s">
        <v>37</v>
      </c>
      <c r="N231" s="84"/>
    </row>
    <row r="232" spans="1:15" ht="27.75" hidden="1" customHeight="1" outlineLevel="1" thickBot="1" x14ac:dyDescent="0.25">
      <c r="A232" s="1121" t="s">
        <v>268</v>
      </c>
      <c r="B232" s="1122"/>
      <c r="C232" s="1122"/>
      <c r="D232" s="1122"/>
      <c r="E232" s="1122"/>
      <c r="F232" s="1122"/>
      <c r="G232" s="1122"/>
      <c r="H232" s="1122"/>
      <c r="I232" s="1123"/>
      <c r="J232" s="855"/>
      <c r="K232" s="855"/>
      <c r="L232" s="469"/>
      <c r="M232" s="467"/>
    </row>
    <row r="233" spans="1:15" ht="15.75" hidden="1" outlineLevel="1" x14ac:dyDescent="0.2">
      <c r="A233" s="1216">
        <v>1</v>
      </c>
      <c r="B233" s="629"/>
      <c r="C233" s="630"/>
      <c r="D233" s="1214"/>
      <c r="E233" s="1187" t="s">
        <v>15</v>
      </c>
      <c r="F233" s="1190"/>
      <c r="G233" s="1190"/>
      <c r="H233" s="1206">
        <f>D233*F233</f>
        <v>0</v>
      </c>
      <c r="I233" s="1179">
        <f>D233*G233</f>
        <v>0</v>
      </c>
      <c r="J233" s="196">
        <f>SUM(H233:I233)</f>
        <v>0</v>
      </c>
      <c r="K233" s="196">
        <f>J233*1.27</f>
        <v>0</v>
      </c>
      <c r="M233" s="1224"/>
      <c r="N233" s="34"/>
      <c r="O233" s="422"/>
    </row>
    <row r="234" spans="1:15" ht="15.75" hidden="1" outlineLevel="1" x14ac:dyDescent="0.2">
      <c r="A234" s="1177"/>
      <c r="B234" s="964" t="s">
        <v>326</v>
      </c>
      <c r="C234" s="631"/>
      <c r="D234" s="1188"/>
      <c r="E234" s="1097"/>
      <c r="F234" s="1095"/>
      <c r="G234" s="1095"/>
      <c r="H234" s="1099"/>
      <c r="I234" s="1098"/>
      <c r="J234" s="196"/>
      <c r="K234" s="196"/>
      <c r="L234" s="273"/>
      <c r="M234" s="1224"/>
      <c r="N234" s="34"/>
      <c r="O234" s="422"/>
    </row>
    <row r="235" spans="1:15" ht="15.75" hidden="1" outlineLevel="1" x14ac:dyDescent="0.2">
      <c r="A235" s="1124"/>
      <c r="B235" s="637" t="s">
        <v>329</v>
      </c>
      <c r="C235" s="631"/>
      <c r="D235" s="1188"/>
      <c r="E235" s="1097"/>
      <c r="F235" s="1095"/>
      <c r="G235" s="1095"/>
      <c r="H235" s="1099"/>
      <c r="I235" s="1098"/>
      <c r="J235" s="196"/>
      <c r="K235" s="196"/>
      <c r="L235" s="273"/>
      <c r="M235" s="725"/>
      <c r="N235" s="34"/>
      <c r="O235" s="422"/>
    </row>
    <row r="236" spans="1:15" ht="15.75" hidden="1" outlineLevel="1" x14ac:dyDescent="0.2">
      <c r="A236" s="1176">
        <v>2</v>
      </c>
      <c r="B236" s="632"/>
      <c r="C236" s="634"/>
      <c r="D236" s="1188"/>
      <c r="E236" s="1097" t="s">
        <v>15</v>
      </c>
      <c r="F236" s="1095"/>
      <c r="G236" s="1095"/>
      <c r="H236" s="1099">
        <f>D236*F236</f>
        <v>0</v>
      </c>
      <c r="I236" s="1098">
        <f>D236*G236</f>
        <v>0</v>
      </c>
      <c r="J236" s="196">
        <f>SUM(H236:I236)</f>
        <v>0</v>
      </c>
      <c r="K236" s="196">
        <f>J236*1.27</f>
        <v>0</v>
      </c>
      <c r="L236" s="273"/>
      <c r="M236" s="1224"/>
      <c r="N236" s="34"/>
      <c r="O236" s="422"/>
    </row>
    <row r="237" spans="1:15" ht="15.75" hidden="1" outlineLevel="1" x14ac:dyDescent="0.2">
      <c r="A237" s="1177"/>
      <c r="B237" s="964" t="s">
        <v>327</v>
      </c>
      <c r="C237" s="631"/>
      <c r="D237" s="1188"/>
      <c r="E237" s="1097"/>
      <c r="F237" s="1095"/>
      <c r="G237" s="1095"/>
      <c r="H237" s="1099"/>
      <c r="I237" s="1098"/>
      <c r="J237" s="196"/>
      <c r="K237" s="196"/>
      <c r="L237" s="273"/>
      <c r="M237" s="1224"/>
      <c r="N237" s="34"/>
      <c r="O237" s="422"/>
    </row>
    <row r="238" spans="1:15" ht="16.5" hidden="1" outlineLevel="1" thickBot="1" x14ac:dyDescent="0.25">
      <c r="A238" s="1178"/>
      <c r="B238" s="636" t="s">
        <v>328</v>
      </c>
      <c r="C238" s="633"/>
      <c r="D238" s="1189"/>
      <c r="E238" s="1191"/>
      <c r="F238" s="1192"/>
      <c r="G238" s="1192"/>
      <c r="H238" s="1184"/>
      <c r="I238" s="1203"/>
      <c r="J238" s="196"/>
      <c r="K238" s="196"/>
      <c r="L238" s="273"/>
      <c r="M238" s="725"/>
      <c r="N238" s="34"/>
      <c r="O238" s="422"/>
    </row>
    <row r="239" spans="1:15" ht="17.25" hidden="1" outlineLevel="1" thickTop="1" thickBot="1" x14ac:dyDescent="0.25">
      <c r="A239" s="1124">
        <v>3</v>
      </c>
      <c r="B239" s="298"/>
      <c r="C239" s="299"/>
      <c r="D239" s="1197"/>
      <c r="E239" s="1212" t="s">
        <v>15</v>
      </c>
      <c r="F239" s="1182"/>
      <c r="G239" s="1182"/>
      <c r="H239" s="1180">
        <f>D239*F239</f>
        <v>0</v>
      </c>
      <c r="I239" s="1204">
        <f>D239*G239</f>
        <v>0</v>
      </c>
      <c r="J239" s="196">
        <f>SUM(H239:I239)</f>
        <v>0</v>
      </c>
      <c r="K239" s="196">
        <f>J239*1.27</f>
        <v>0</v>
      </c>
      <c r="L239" s="273"/>
      <c r="M239" s="1224"/>
      <c r="N239" s="34"/>
      <c r="O239" s="422"/>
    </row>
    <row r="240" spans="1:15" ht="16.5" hidden="1" outlineLevel="1" thickTop="1" x14ac:dyDescent="0.2">
      <c r="A240" s="1115"/>
      <c r="B240" s="187"/>
      <c r="C240" s="294"/>
      <c r="D240" s="1198"/>
      <c r="E240" s="1213"/>
      <c r="F240" s="1183"/>
      <c r="G240" s="1183"/>
      <c r="H240" s="1181"/>
      <c r="I240" s="1205"/>
      <c r="J240" s="196"/>
      <c r="K240" s="196"/>
      <c r="L240" s="273"/>
      <c r="M240" s="1224"/>
      <c r="N240" s="34"/>
      <c r="O240" s="422"/>
    </row>
    <row r="241" spans="1:15" hidden="1" outlineLevel="1" x14ac:dyDescent="0.2">
      <c r="A241" s="803">
        <v>4</v>
      </c>
      <c r="B241" s="365"/>
      <c r="C241" s="382"/>
      <c r="D241" s="996"/>
      <c r="E241" s="376"/>
      <c r="F241" s="379"/>
      <c r="G241" s="379"/>
      <c r="H241" s="979">
        <f t="shared" ref="H241:H252" si="24">D241*F241</f>
        <v>0</v>
      </c>
      <c r="I241" s="980">
        <f t="shared" ref="I241:I252" si="25">D241*G241</f>
        <v>0</v>
      </c>
      <c r="J241" s="186">
        <f t="shared" ref="J241:J252" si="26">SUM(H241:I241)</f>
        <v>0</v>
      </c>
      <c r="K241" s="186">
        <f t="shared" ref="K241:K252" si="27">J241*1.27</f>
        <v>0</v>
      </c>
      <c r="L241" s="994"/>
      <c r="M241" s="47"/>
      <c r="N241" s="34"/>
      <c r="O241" s="422"/>
    </row>
    <row r="242" spans="1:15" hidden="1" outlineLevel="1" x14ac:dyDescent="0.2">
      <c r="A242" s="804">
        <v>5</v>
      </c>
      <c r="B242" s="794"/>
      <c r="C242" s="795"/>
      <c r="D242" s="792"/>
      <c r="E242" s="796"/>
      <c r="F242" s="790"/>
      <c r="G242" s="790"/>
      <c r="H242" s="997">
        <f t="shared" si="24"/>
        <v>0</v>
      </c>
      <c r="I242" s="998">
        <f t="shared" si="25"/>
        <v>0</v>
      </c>
      <c r="J242" s="186">
        <f t="shared" si="26"/>
        <v>0</v>
      </c>
      <c r="K242" s="186">
        <f t="shared" si="27"/>
        <v>0</v>
      </c>
      <c r="L242" s="994"/>
      <c r="M242" s="47"/>
      <c r="N242" s="34"/>
      <c r="O242" s="422"/>
    </row>
    <row r="243" spans="1:15" hidden="1" outlineLevel="1" x14ac:dyDescent="0.2">
      <c r="A243" s="803">
        <v>6</v>
      </c>
      <c r="B243" s="365"/>
      <c r="C243" s="382"/>
      <c r="D243" s="996"/>
      <c r="E243" s="376"/>
      <c r="F243" s="379"/>
      <c r="G243" s="379"/>
      <c r="H243" s="979">
        <f t="shared" si="24"/>
        <v>0</v>
      </c>
      <c r="I243" s="980">
        <f t="shared" si="25"/>
        <v>0</v>
      </c>
      <c r="J243" s="186">
        <f t="shared" si="26"/>
        <v>0</v>
      </c>
      <c r="K243" s="186">
        <f t="shared" si="27"/>
        <v>0</v>
      </c>
      <c r="L243" s="994"/>
      <c r="M243" s="47"/>
      <c r="N243" s="34"/>
      <c r="O243" s="422"/>
    </row>
    <row r="244" spans="1:15" hidden="1" outlineLevel="1" x14ac:dyDescent="0.2">
      <c r="A244" s="804">
        <v>7</v>
      </c>
      <c r="B244" s="365"/>
      <c r="C244" s="382"/>
      <c r="D244" s="996"/>
      <c r="E244" s="376"/>
      <c r="F244" s="379"/>
      <c r="G244" s="379"/>
      <c r="H244" s="979">
        <f t="shared" si="24"/>
        <v>0</v>
      </c>
      <c r="I244" s="980">
        <f t="shared" si="25"/>
        <v>0</v>
      </c>
      <c r="J244" s="186">
        <f t="shared" si="26"/>
        <v>0</v>
      </c>
      <c r="K244" s="186">
        <f t="shared" si="27"/>
        <v>0</v>
      </c>
      <c r="L244" s="994"/>
      <c r="M244" s="47"/>
      <c r="N244" s="34"/>
      <c r="O244" s="422"/>
    </row>
    <row r="245" spans="1:15" hidden="1" outlineLevel="1" x14ac:dyDescent="0.2">
      <c r="A245" s="803">
        <v>8</v>
      </c>
      <c r="B245" s="794"/>
      <c r="C245" s="795"/>
      <c r="D245" s="792"/>
      <c r="E245" s="796"/>
      <c r="F245" s="790"/>
      <c r="G245" s="790"/>
      <c r="H245" s="997">
        <f t="shared" si="24"/>
        <v>0</v>
      </c>
      <c r="I245" s="998">
        <f t="shared" si="25"/>
        <v>0</v>
      </c>
      <c r="J245" s="186">
        <f t="shared" si="26"/>
        <v>0</v>
      </c>
      <c r="K245" s="186">
        <f t="shared" si="27"/>
        <v>0</v>
      </c>
      <c r="L245" s="994"/>
      <c r="M245" s="47"/>
      <c r="N245" s="34"/>
      <c r="O245" s="422"/>
    </row>
    <row r="246" spans="1:15" hidden="1" outlineLevel="1" x14ac:dyDescent="0.2">
      <c r="A246" s="804">
        <v>9</v>
      </c>
      <c r="B246" s="365"/>
      <c r="C246" s="382"/>
      <c r="D246" s="996"/>
      <c r="E246" s="376"/>
      <c r="F246" s="379"/>
      <c r="G246" s="379"/>
      <c r="H246" s="979">
        <f t="shared" si="24"/>
        <v>0</v>
      </c>
      <c r="I246" s="980">
        <f t="shared" si="25"/>
        <v>0</v>
      </c>
      <c r="J246" s="186">
        <f t="shared" si="26"/>
        <v>0</v>
      </c>
      <c r="K246" s="186">
        <f t="shared" si="27"/>
        <v>0</v>
      </c>
      <c r="L246" s="994"/>
      <c r="M246" s="47"/>
      <c r="N246" s="34"/>
      <c r="O246" s="422"/>
    </row>
    <row r="247" spans="1:15" hidden="1" outlineLevel="1" x14ac:dyDescent="0.2">
      <c r="A247" s="803">
        <v>10</v>
      </c>
      <c r="B247" s="365"/>
      <c r="C247" s="382"/>
      <c r="D247" s="996"/>
      <c r="E247" s="376"/>
      <c r="F247" s="379"/>
      <c r="G247" s="379"/>
      <c r="H247" s="979">
        <f t="shared" si="24"/>
        <v>0</v>
      </c>
      <c r="I247" s="980">
        <f t="shared" si="25"/>
        <v>0</v>
      </c>
      <c r="J247" s="186">
        <f t="shared" si="26"/>
        <v>0</v>
      </c>
      <c r="K247" s="186">
        <f t="shared" si="27"/>
        <v>0</v>
      </c>
      <c r="L247" s="994"/>
      <c r="M247" s="47"/>
      <c r="N247" s="34"/>
      <c r="O247" s="422"/>
    </row>
    <row r="248" spans="1:15" hidden="1" outlineLevel="1" x14ac:dyDescent="0.2">
      <c r="A248" s="804">
        <v>11</v>
      </c>
      <c r="B248" s="365"/>
      <c r="C248" s="382"/>
      <c r="D248" s="996"/>
      <c r="E248" s="376"/>
      <c r="F248" s="379"/>
      <c r="G248" s="379"/>
      <c r="H248" s="979">
        <f t="shared" si="24"/>
        <v>0</v>
      </c>
      <c r="I248" s="980">
        <f t="shared" si="25"/>
        <v>0</v>
      </c>
      <c r="J248" s="186">
        <f t="shared" si="26"/>
        <v>0</v>
      </c>
      <c r="K248" s="186">
        <f t="shared" si="27"/>
        <v>0</v>
      </c>
      <c r="L248" s="994"/>
      <c r="M248" s="47"/>
      <c r="N248" s="34"/>
      <c r="O248" s="422"/>
    </row>
    <row r="249" spans="1:15" hidden="1" outlineLevel="1" x14ac:dyDescent="0.2">
      <c r="A249" s="803">
        <v>12</v>
      </c>
      <c r="B249" s="794"/>
      <c r="C249" s="795"/>
      <c r="D249" s="792"/>
      <c r="E249" s="796"/>
      <c r="F249" s="790"/>
      <c r="G249" s="790"/>
      <c r="H249" s="997">
        <f t="shared" si="24"/>
        <v>0</v>
      </c>
      <c r="I249" s="998">
        <f t="shared" si="25"/>
        <v>0</v>
      </c>
      <c r="J249" s="186">
        <f t="shared" si="26"/>
        <v>0</v>
      </c>
      <c r="K249" s="186">
        <f t="shared" si="27"/>
        <v>0</v>
      </c>
      <c r="L249" s="994"/>
      <c r="M249" s="47"/>
      <c r="N249" s="34"/>
      <c r="O249" s="422"/>
    </row>
    <row r="250" spans="1:15" hidden="1" outlineLevel="1" x14ac:dyDescent="0.2">
      <c r="A250" s="804">
        <v>13</v>
      </c>
      <c r="B250" s="365"/>
      <c r="C250" s="382"/>
      <c r="D250" s="996"/>
      <c r="E250" s="376"/>
      <c r="F250" s="379"/>
      <c r="G250" s="379"/>
      <c r="H250" s="979">
        <f t="shared" si="24"/>
        <v>0</v>
      </c>
      <c r="I250" s="980">
        <f t="shared" si="25"/>
        <v>0</v>
      </c>
      <c r="J250" s="186">
        <f t="shared" si="26"/>
        <v>0</v>
      </c>
      <c r="K250" s="186">
        <f t="shared" si="27"/>
        <v>0</v>
      </c>
      <c r="L250" s="994"/>
      <c r="M250" s="47"/>
      <c r="N250" s="34"/>
      <c r="O250" s="422"/>
    </row>
    <row r="251" spans="1:15" hidden="1" outlineLevel="1" x14ac:dyDescent="0.2">
      <c r="A251" s="803">
        <v>14</v>
      </c>
      <c r="B251" s="365"/>
      <c r="C251" s="382"/>
      <c r="D251" s="996"/>
      <c r="E251" s="376"/>
      <c r="F251" s="379"/>
      <c r="G251" s="379"/>
      <c r="H251" s="979">
        <f t="shared" si="24"/>
        <v>0</v>
      </c>
      <c r="I251" s="980">
        <f t="shared" si="25"/>
        <v>0</v>
      </c>
      <c r="J251" s="186">
        <f t="shared" si="26"/>
        <v>0</v>
      </c>
      <c r="K251" s="186">
        <f t="shared" si="27"/>
        <v>0</v>
      </c>
      <c r="L251" s="994"/>
      <c r="M251" s="47"/>
      <c r="N251" s="34"/>
      <c r="O251" s="422"/>
    </row>
    <row r="252" spans="1:15" s="537" customFormat="1" ht="13.5" hidden="1" outlineLevel="1" thickBot="1" x14ac:dyDescent="0.25">
      <c r="A252" s="805">
        <v>15</v>
      </c>
      <c r="B252" s="798" t="s">
        <v>147</v>
      </c>
      <c r="C252" s="797"/>
      <c r="D252" s="793"/>
      <c r="E252" s="798" t="s">
        <v>26</v>
      </c>
      <c r="F252" s="791"/>
      <c r="G252" s="791"/>
      <c r="H252" s="949">
        <f t="shared" si="24"/>
        <v>0</v>
      </c>
      <c r="I252" s="952">
        <f t="shared" si="25"/>
        <v>0</v>
      </c>
      <c r="J252" s="196">
        <f t="shared" si="26"/>
        <v>0</v>
      </c>
      <c r="K252" s="196">
        <f t="shared" si="27"/>
        <v>0</v>
      </c>
      <c r="L252" s="273"/>
      <c r="M252" s="47"/>
      <c r="N252" s="34"/>
    </row>
    <row r="253" spans="1:15" s="537" customFormat="1" ht="28.5" hidden="1" customHeight="1" outlineLevel="1" thickBot="1" x14ac:dyDescent="0.25">
      <c r="A253" s="1118" t="s">
        <v>321</v>
      </c>
      <c r="B253" s="1119"/>
      <c r="C253" s="799"/>
      <c r="D253" s="800"/>
      <c r="E253" s="801"/>
      <c r="F253" s="802"/>
      <c r="G253" s="802"/>
      <c r="H253" s="198">
        <f>ROUND(SUM(H233:H252),0)</f>
        <v>0</v>
      </c>
      <c r="I253" s="198">
        <f>ROUND(SUM(I233:I252),0)</f>
        <v>0</v>
      </c>
      <c r="J253" s="199">
        <f>ROUND(SUM(J233:J252),0)</f>
        <v>0</v>
      </c>
      <c r="K253" s="199">
        <f>ROUND(SUM(K233:K252),0)</f>
        <v>0</v>
      </c>
      <c r="L253" s="274"/>
      <c r="M253" s="47"/>
      <c r="N253" s="34"/>
    </row>
    <row r="254" spans="1:15" ht="27.75" hidden="1" customHeight="1" outlineLevel="1" thickBot="1" x14ac:dyDescent="0.25">
      <c r="A254" s="1121" t="s">
        <v>267</v>
      </c>
      <c r="B254" s="1122"/>
      <c r="C254" s="1122"/>
      <c r="D254" s="1122"/>
      <c r="E254" s="1122"/>
      <c r="F254" s="1122"/>
      <c r="G254" s="1122"/>
      <c r="H254" s="1122"/>
      <c r="I254" s="1123"/>
      <c r="J254" s="855"/>
      <c r="K254" s="855"/>
      <c r="L254" s="469"/>
      <c r="M254" s="467"/>
    </row>
    <row r="255" spans="1:15" s="537" customFormat="1" ht="15.75" hidden="1" outlineLevel="1" x14ac:dyDescent="0.2">
      <c r="A255" s="1210">
        <v>1</v>
      </c>
      <c r="B255" s="298"/>
      <c r="C255" s="706"/>
      <c r="D255" s="1219"/>
      <c r="E255" s="1218" t="s">
        <v>21</v>
      </c>
      <c r="F255" s="1209"/>
      <c r="G255" s="1209"/>
      <c r="H255" s="1223">
        <f>D255*F255</f>
        <v>0</v>
      </c>
      <c r="I255" s="1202">
        <f>D255*G255</f>
        <v>0</v>
      </c>
      <c r="J255" s="196">
        <f>SUM(H255:I255)</f>
        <v>0</v>
      </c>
      <c r="K255" s="196">
        <f>J255*1.27</f>
        <v>0</v>
      </c>
      <c r="L255" s="273"/>
      <c r="M255" s="1224"/>
      <c r="N255" s="34"/>
    </row>
    <row r="256" spans="1:15" s="537" customFormat="1" ht="15.75" hidden="1" outlineLevel="1" x14ac:dyDescent="0.2">
      <c r="A256" s="1211"/>
      <c r="B256" s="35"/>
      <c r="C256" s="684"/>
      <c r="D256" s="1220"/>
      <c r="E256" s="1096"/>
      <c r="F256" s="1094"/>
      <c r="G256" s="1094"/>
      <c r="H256" s="1125"/>
      <c r="I256" s="1126"/>
      <c r="J256" s="196"/>
      <c r="K256" s="196"/>
      <c r="L256" s="273"/>
      <c r="M256" s="1224"/>
      <c r="N256" s="34"/>
    </row>
    <row r="257" spans="1:15" hidden="1" outlineLevel="1" x14ac:dyDescent="0.2">
      <c r="A257" s="995">
        <v>2</v>
      </c>
      <c r="B257" s="365"/>
      <c r="C257" s="382"/>
      <c r="D257" s="806"/>
      <c r="E257" s="376"/>
      <c r="F257" s="379"/>
      <c r="G257" s="379"/>
      <c r="H257" s="979">
        <f>D257*F257</f>
        <v>0</v>
      </c>
      <c r="I257" s="980">
        <f>D257*G257</f>
        <v>0</v>
      </c>
      <c r="J257" s="186">
        <f>SUM(H257:I257)</f>
        <v>0</v>
      </c>
      <c r="K257" s="186">
        <f>J257*1.27</f>
        <v>0</v>
      </c>
      <c r="L257" s="994"/>
      <c r="M257" s="47"/>
      <c r="N257" s="34"/>
      <c r="O257" s="422"/>
    </row>
    <row r="258" spans="1:15" hidden="1" outlineLevel="1" x14ac:dyDescent="0.2">
      <c r="A258" s="995">
        <v>3</v>
      </c>
      <c r="B258" s="365"/>
      <c r="C258" s="382"/>
      <c r="D258" s="806"/>
      <c r="E258" s="376"/>
      <c r="F258" s="379"/>
      <c r="G258" s="379"/>
      <c r="H258" s="979">
        <f>D258*F258</f>
        <v>0</v>
      </c>
      <c r="I258" s="980">
        <f>D258*G258</f>
        <v>0</v>
      </c>
      <c r="J258" s="186">
        <f>SUM(H258:I258)</f>
        <v>0</v>
      </c>
      <c r="K258" s="186">
        <f>J258*1.27</f>
        <v>0</v>
      </c>
      <c r="L258" s="994"/>
      <c r="M258" s="47"/>
      <c r="N258" s="34"/>
      <c r="O258" s="422"/>
    </row>
    <row r="259" spans="1:15" hidden="1" outlineLevel="1" x14ac:dyDescent="0.2">
      <c r="A259" s="995">
        <v>4</v>
      </c>
      <c r="B259" s="365"/>
      <c r="C259" s="382"/>
      <c r="D259" s="806"/>
      <c r="E259" s="376"/>
      <c r="F259" s="379"/>
      <c r="G259" s="379"/>
      <c r="H259" s="979">
        <f>D259*F259</f>
        <v>0</v>
      </c>
      <c r="I259" s="980">
        <f>D259*G259</f>
        <v>0</v>
      </c>
      <c r="J259" s="186">
        <f>SUM(H259:I259)</f>
        <v>0</v>
      </c>
      <c r="K259" s="186">
        <f>J259*1.27</f>
        <v>0</v>
      </c>
      <c r="L259" s="994"/>
      <c r="M259" s="47"/>
      <c r="N259" s="34"/>
      <c r="O259" s="422"/>
    </row>
    <row r="260" spans="1:15" s="422" customFormat="1" ht="13.5" hidden="1" outlineLevel="1" thickBot="1" x14ac:dyDescent="0.25">
      <c r="A260" s="15">
        <v>5</v>
      </c>
      <c r="B260" s="791"/>
      <c r="C260" s="797"/>
      <c r="D260" s="807"/>
      <c r="E260" s="791"/>
      <c r="F260" s="791"/>
      <c r="G260" s="791"/>
      <c r="H260" s="979">
        <f>D260*F260</f>
        <v>0</v>
      </c>
      <c r="I260" s="980">
        <f>D260*G260</f>
        <v>0</v>
      </c>
      <c r="J260" s="186">
        <f>SUM(H260:I260)</f>
        <v>0</v>
      </c>
      <c r="K260" s="186">
        <f>J260*1.27</f>
        <v>0</v>
      </c>
      <c r="L260" s="994"/>
      <c r="M260" s="46"/>
      <c r="N260" s="34"/>
    </row>
    <row r="261" spans="1:15" s="17" customFormat="1" ht="28.5" hidden="1" customHeight="1" outlineLevel="1" thickBot="1" x14ac:dyDescent="0.25">
      <c r="A261" s="1110" t="s">
        <v>322</v>
      </c>
      <c r="B261" s="1111"/>
      <c r="C261" s="799"/>
      <c r="D261" s="808"/>
      <c r="E261" s="809"/>
      <c r="F261" s="810"/>
      <c r="G261" s="810"/>
      <c r="H261" s="198">
        <f>ROUND(SUM(H255:H260),0)</f>
        <v>0</v>
      </c>
      <c r="I261" s="198">
        <f>ROUND(SUM(I255:I260),0)</f>
        <v>0</v>
      </c>
      <c r="J261" s="199">
        <f>ROUND(SUM(J255:J260),0)</f>
        <v>0</v>
      </c>
      <c r="K261" s="199">
        <f>ROUND(SUM(K255:K260),0)</f>
        <v>0</v>
      </c>
      <c r="L261" s="274"/>
      <c r="M261" s="46"/>
      <c r="N261" s="34"/>
      <c r="O261" s="23"/>
    </row>
    <row r="262" spans="1:15" ht="25.5" customHeight="1" collapsed="1" thickBot="1" x14ac:dyDescent="0.25">
      <c r="A262" s="643">
        <f>'18'!A14</f>
        <v>0</v>
      </c>
      <c r="B262" s="644">
        <f>'18'!B14</f>
        <v>0</v>
      </c>
      <c r="C262" s="645">
        <f>'18'!E14</f>
        <v>0</v>
      </c>
      <c r="D262" s="645">
        <f>'18'!F14</f>
        <v>0</v>
      </c>
      <c r="E262" s="645">
        <f>'18'!G14</f>
        <v>0</v>
      </c>
      <c r="F262" s="1221" t="s">
        <v>20</v>
      </c>
      <c r="G262" s="1222"/>
      <c r="H262" s="200">
        <f>H253+H261</f>
        <v>0</v>
      </c>
      <c r="I262" s="201">
        <f>I253+I261</f>
        <v>0</v>
      </c>
      <c r="J262" s="202">
        <f>J253+J261</f>
        <v>0</v>
      </c>
      <c r="K262" s="202">
        <f>K253+K261</f>
        <v>0</v>
      </c>
      <c r="L262" s="300">
        <f>IF(K233&gt;0,1,0)</f>
        <v>0</v>
      </c>
    </row>
    <row r="263" spans="1:15" ht="5.25" customHeight="1" thickTop="1" x14ac:dyDescent="0.2">
      <c r="A263" s="1217"/>
      <c r="B263" s="1109"/>
      <c r="C263" s="195"/>
      <c r="D263" s="276"/>
      <c r="E263" s="207"/>
      <c r="F263" s="203"/>
      <c r="G263" s="203"/>
      <c r="H263" s="203"/>
      <c r="I263" s="204"/>
      <c r="J263" s="205"/>
      <c r="K263" s="205"/>
      <c r="L263" s="300"/>
    </row>
    <row r="264" spans="1:15" ht="12.75" customHeight="1" x14ac:dyDescent="0.2">
      <c r="A264" s="1207" t="s">
        <v>319</v>
      </c>
      <c r="B264" s="1208"/>
      <c r="C264" s="1199">
        <f>K253</f>
        <v>0</v>
      </c>
      <c r="D264" s="1199"/>
      <c r="E264" s="1200"/>
      <c r="F264" s="811"/>
      <c r="G264" s="811"/>
      <c r="H264" s="313">
        <f>H253</f>
        <v>0</v>
      </c>
      <c r="I264" s="314">
        <f>I253</f>
        <v>0</v>
      </c>
      <c r="J264" s="205"/>
      <c r="K264" s="205"/>
      <c r="L264" s="300">
        <f>IF(K236&gt;0,1,0)</f>
        <v>0</v>
      </c>
      <c r="M264" s="47"/>
    </row>
    <row r="265" spans="1:15" ht="12.75" customHeight="1" x14ac:dyDescent="0.2">
      <c r="A265" s="1185" t="s">
        <v>320</v>
      </c>
      <c r="B265" s="1186"/>
      <c r="C265" s="1215">
        <f>K261</f>
        <v>0</v>
      </c>
      <c r="D265" s="1215"/>
      <c r="E265" s="1201"/>
      <c r="F265" s="812"/>
      <c r="G265" s="812"/>
      <c r="H265" s="315">
        <f>H261</f>
        <v>0</v>
      </c>
      <c r="I265" s="316">
        <f>I261</f>
        <v>0</v>
      </c>
      <c r="J265" s="205"/>
      <c r="K265" s="205"/>
      <c r="L265" s="275"/>
      <c r="M265" s="47"/>
    </row>
    <row r="266" spans="1:15" ht="12.75" customHeight="1" thickBot="1" x14ac:dyDescent="0.3">
      <c r="A266" s="1193" t="s">
        <v>145</v>
      </c>
      <c r="B266" s="1194"/>
      <c r="C266" s="1195">
        <f>SUM(C264:D265)</f>
        <v>0</v>
      </c>
      <c r="D266" s="1196"/>
      <c r="E266" s="292" t="str">
        <f>IF(C266=K262,"","Hiba!")</f>
        <v/>
      </c>
      <c r="F266" s="813"/>
      <c r="G266" s="813"/>
      <c r="H266" s="813"/>
      <c r="I266" s="814"/>
      <c r="J266" s="205"/>
      <c r="K266" s="205"/>
      <c r="L266" s="275"/>
      <c r="M266" s="47"/>
    </row>
    <row r="267" spans="1:15" ht="6" customHeight="1" thickBot="1" x14ac:dyDescent="0.25">
      <c r="J267" s="205"/>
      <c r="K267" s="205"/>
      <c r="L267" s="275"/>
      <c r="M267" s="47"/>
    </row>
    <row r="268" spans="1:15" s="5" customFormat="1" ht="26.25" hidden="1" outlineLevel="1" thickBot="1" x14ac:dyDescent="0.25">
      <c r="A268" s="788" t="s">
        <v>6</v>
      </c>
      <c r="B268" s="789" t="s">
        <v>7</v>
      </c>
      <c r="C268" s="789" t="s">
        <v>69</v>
      </c>
      <c r="D268" s="789" t="s">
        <v>8</v>
      </c>
      <c r="E268" s="789" t="s">
        <v>9</v>
      </c>
      <c r="F268" s="288" t="s">
        <v>10</v>
      </c>
      <c r="G268" s="288" t="s">
        <v>11</v>
      </c>
      <c r="H268" s="288" t="s">
        <v>12</v>
      </c>
      <c r="I268" s="289" t="s">
        <v>13</v>
      </c>
      <c r="J268" s="936" t="s">
        <v>0</v>
      </c>
      <c r="K268" s="936" t="s">
        <v>1</v>
      </c>
      <c r="L268" s="937"/>
      <c r="M268" s="18" t="s">
        <v>37</v>
      </c>
      <c r="N268" s="84"/>
    </row>
    <row r="269" spans="1:15" ht="27.75" hidden="1" customHeight="1" outlineLevel="1" thickBot="1" x14ac:dyDescent="0.25">
      <c r="A269" s="1121" t="s">
        <v>268</v>
      </c>
      <c r="B269" s="1122"/>
      <c r="C269" s="1122"/>
      <c r="D269" s="1122"/>
      <c r="E269" s="1122"/>
      <c r="F269" s="1122"/>
      <c r="G269" s="1122"/>
      <c r="H269" s="1122"/>
      <c r="I269" s="1123"/>
      <c r="J269" s="855"/>
      <c r="K269" s="855"/>
      <c r="L269" s="469"/>
      <c r="M269" s="467"/>
    </row>
    <row r="270" spans="1:15" ht="15.75" hidden="1" outlineLevel="1" x14ac:dyDescent="0.2">
      <c r="A270" s="1216">
        <v>1</v>
      </c>
      <c r="B270" s="629"/>
      <c r="C270" s="630"/>
      <c r="D270" s="1214"/>
      <c r="E270" s="1187" t="s">
        <v>15</v>
      </c>
      <c r="F270" s="1190"/>
      <c r="G270" s="1190"/>
      <c r="H270" s="1206">
        <f>D270*F270</f>
        <v>0</v>
      </c>
      <c r="I270" s="1179">
        <f>D270*G270</f>
        <v>0</v>
      </c>
      <c r="J270" s="196">
        <f>SUM(H270:I270)</f>
        <v>0</v>
      </c>
      <c r="K270" s="196">
        <f>J270*1.27</f>
        <v>0</v>
      </c>
      <c r="M270" s="1224"/>
      <c r="N270" s="34"/>
      <c r="O270" s="422"/>
    </row>
    <row r="271" spans="1:15" ht="15.75" hidden="1" outlineLevel="1" x14ac:dyDescent="0.2">
      <c r="A271" s="1177"/>
      <c r="B271" s="964" t="s">
        <v>326</v>
      </c>
      <c r="C271" s="631"/>
      <c r="D271" s="1188"/>
      <c r="E271" s="1097"/>
      <c r="F271" s="1095"/>
      <c r="G271" s="1095"/>
      <c r="H271" s="1099"/>
      <c r="I271" s="1098"/>
      <c r="J271" s="196"/>
      <c r="K271" s="196"/>
      <c r="L271" s="273"/>
      <c r="M271" s="1224"/>
      <c r="N271" s="34"/>
      <c r="O271" s="422"/>
    </row>
    <row r="272" spans="1:15" ht="15.75" hidden="1" outlineLevel="1" x14ac:dyDescent="0.2">
      <c r="A272" s="1124"/>
      <c r="B272" s="637" t="s">
        <v>329</v>
      </c>
      <c r="C272" s="631"/>
      <c r="D272" s="1188"/>
      <c r="E272" s="1097"/>
      <c r="F272" s="1095"/>
      <c r="G272" s="1095"/>
      <c r="H272" s="1099"/>
      <c r="I272" s="1098"/>
      <c r="J272" s="196"/>
      <c r="K272" s="196"/>
      <c r="L272" s="273"/>
      <c r="M272" s="725"/>
      <c r="N272" s="34"/>
      <c r="O272" s="422"/>
    </row>
    <row r="273" spans="1:15" ht="15.75" hidden="1" outlineLevel="1" x14ac:dyDescent="0.2">
      <c r="A273" s="1176">
        <v>2</v>
      </c>
      <c r="B273" s="632"/>
      <c r="C273" s="634"/>
      <c r="D273" s="1188"/>
      <c r="E273" s="1097" t="s">
        <v>15</v>
      </c>
      <c r="F273" s="1095"/>
      <c r="G273" s="1095"/>
      <c r="H273" s="1099">
        <f>D273*F273</f>
        <v>0</v>
      </c>
      <c r="I273" s="1098">
        <f>D273*G273</f>
        <v>0</v>
      </c>
      <c r="J273" s="196">
        <f>SUM(H273:I273)</f>
        <v>0</v>
      </c>
      <c r="K273" s="196">
        <f>J273*1.27</f>
        <v>0</v>
      </c>
      <c r="L273" s="273"/>
      <c r="M273" s="1224"/>
      <c r="N273" s="34"/>
      <c r="O273" s="422"/>
    </row>
    <row r="274" spans="1:15" ht="15.75" hidden="1" outlineLevel="1" x14ac:dyDescent="0.2">
      <c r="A274" s="1177"/>
      <c r="B274" s="964" t="s">
        <v>327</v>
      </c>
      <c r="C274" s="631"/>
      <c r="D274" s="1188"/>
      <c r="E274" s="1097"/>
      <c r="F274" s="1095"/>
      <c r="G274" s="1095"/>
      <c r="H274" s="1099"/>
      <c r="I274" s="1098"/>
      <c r="J274" s="196"/>
      <c r="K274" s="196"/>
      <c r="L274" s="273"/>
      <c r="M274" s="1224"/>
      <c r="N274" s="34"/>
      <c r="O274" s="422"/>
    </row>
    <row r="275" spans="1:15" ht="16.5" hidden="1" outlineLevel="1" thickBot="1" x14ac:dyDescent="0.25">
      <c r="A275" s="1178"/>
      <c r="B275" s="636" t="s">
        <v>328</v>
      </c>
      <c r="C275" s="633"/>
      <c r="D275" s="1189"/>
      <c r="E275" s="1191"/>
      <c r="F275" s="1192"/>
      <c r="G275" s="1192"/>
      <c r="H275" s="1184"/>
      <c r="I275" s="1203"/>
      <c r="J275" s="196"/>
      <c r="K275" s="196"/>
      <c r="L275" s="273"/>
      <c r="M275" s="725"/>
      <c r="N275" s="34"/>
      <c r="O275" s="422"/>
    </row>
    <row r="276" spans="1:15" ht="17.25" hidden="1" outlineLevel="1" thickTop="1" thickBot="1" x14ac:dyDescent="0.25">
      <c r="A276" s="1124">
        <v>3</v>
      </c>
      <c r="B276" s="298"/>
      <c r="C276" s="299"/>
      <c r="D276" s="1197"/>
      <c r="E276" s="1212" t="s">
        <v>15</v>
      </c>
      <c r="F276" s="1182"/>
      <c r="G276" s="1182"/>
      <c r="H276" s="1180">
        <f>D276*F276</f>
        <v>0</v>
      </c>
      <c r="I276" s="1204">
        <f>D276*G276</f>
        <v>0</v>
      </c>
      <c r="J276" s="196">
        <f>SUM(H276:I276)</f>
        <v>0</v>
      </c>
      <c r="K276" s="196">
        <f>J276*1.27</f>
        <v>0</v>
      </c>
      <c r="L276" s="273"/>
      <c r="M276" s="1224"/>
      <c r="N276" s="34"/>
      <c r="O276" s="422"/>
    </row>
    <row r="277" spans="1:15" ht="16.5" hidden="1" outlineLevel="1" thickTop="1" x14ac:dyDescent="0.2">
      <c r="A277" s="1115"/>
      <c r="B277" s="187"/>
      <c r="C277" s="294"/>
      <c r="D277" s="1198"/>
      <c r="E277" s="1213"/>
      <c r="F277" s="1183"/>
      <c r="G277" s="1183"/>
      <c r="H277" s="1181"/>
      <c r="I277" s="1205"/>
      <c r="J277" s="196"/>
      <c r="K277" s="196"/>
      <c r="L277" s="273"/>
      <c r="M277" s="1224"/>
      <c r="N277" s="34"/>
      <c r="O277" s="422"/>
    </row>
    <row r="278" spans="1:15" hidden="1" outlineLevel="1" x14ac:dyDescent="0.2">
      <c r="A278" s="803">
        <v>4</v>
      </c>
      <c r="B278" s="365"/>
      <c r="C278" s="382"/>
      <c r="D278" s="996"/>
      <c r="E278" s="376"/>
      <c r="F278" s="379"/>
      <c r="G278" s="379"/>
      <c r="H278" s="979">
        <f t="shared" ref="H278:H289" si="28">D278*F278</f>
        <v>0</v>
      </c>
      <c r="I278" s="980">
        <f t="shared" ref="I278:I289" si="29">D278*G278</f>
        <v>0</v>
      </c>
      <c r="J278" s="186">
        <f t="shared" ref="J278:J289" si="30">SUM(H278:I278)</f>
        <v>0</v>
      </c>
      <c r="K278" s="186">
        <f t="shared" ref="K278:K289" si="31">J278*1.27</f>
        <v>0</v>
      </c>
      <c r="L278" s="994"/>
      <c r="M278" s="47"/>
      <c r="N278" s="34"/>
      <c r="O278" s="422"/>
    </row>
    <row r="279" spans="1:15" hidden="1" outlineLevel="1" x14ac:dyDescent="0.2">
      <c r="A279" s="804">
        <v>5</v>
      </c>
      <c r="B279" s="794"/>
      <c r="C279" s="795"/>
      <c r="D279" s="792"/>
      <c r="E279" s="796"/>
      <c r="F279" s="790"/>
      <c r="G279" s="790"/>
      <c r="H279" s="997">
        <f t="shared" si="28"/>
        <v>0</v>
      </c>
      <c r="I279" s="998">
        <f t="shared" si="29"/>
        <v>0</v>
      </c>
      <c r="J279" s="186">
        <f t="shared" si="30"/>
        <v>0</v>
      </c>
      <c r="K279" s="186">
        <f t="shared" si="31"/>
        <v>0</v>
      </c>
      <c r="L279" s="994"/>
      <c r="M279" s="47"/>
      <c r="N279" s="34"/>
      <c r="O279" s="422"/>
    </row>
    <row r="280" spans="1:15" hidden="1" outlineLevel="1" x14ac:dyDescent="0.2">
      <c r="A280" s="803">
        <v>6</v>
      </c>
      <c r="B280" s="365"/>
      <c r="C280" s="382"/>
      <c r="D280" s="996"/>
      <c r="E280" s="376"/>
      <c r="F280" s="379"/>
      <c r="G280" s="379"/>
      <c r="H280" s="979">
        <f t="shared" si="28"/>
        <v>0</v>
      </c>
      <c r="I280" s="980">
        <f t="shared" si="29"/>
        <v>0</v>
      </c>
      <c r="J280" s="186">
        <f t="shared" si="30"/>
        <v>0</v>
      </c>
      <c r="K280" s="186">
        <f t="shared" si="31"/>
        <v>0</v>
      </c>
      <c r="L280" s="994"/>
      <c r="M280" s="47"/>
      <c r="N280" s="34"/>
      <c r="O280" s="422"/>
    </row>
    <row r="281" spans="1:15" hidden="1" outlineLevel="1" x14ac:dyDescent="0.2">
      <c r="A281" s="804">
        <v>7</v>
      </c>
      <c r="B281" s="365"/>
      <c r="C281" s="382"/>
      <c r="D281" s="996"/>
      <c r="E281" s="376"/>
      <c r="F281" s="379"/>
      <c r="G281" s="379"/>
      <c r="H281" s="979">
        <f t="shared" si="28"/>
        <v>0</v>
      </c>
      <c r="I281" s="980">
        <f t="shared" si="29"/>
        <v>0</v>
      </c>
      <c r="J281" s="186">
        <f t="shared" si="30"/>
        <v>0</v>
      </c>
      <c r="K281" s="186">
        <f t="shared" si="31"/>
        <v>0</v>
      </c>
      <c r="L281" s="994"/>
      <c r="M281" s="47"/>
      <c r="N281" s="34"/>
      <c r="O281" s="422"/>
    </row>
    <row r="282" spans="1:15" hidden="1" outlineLevel="1" x14ac:dyDescent="0.2">
      <c r="A282" s="803">
        <v>8</v>
      </c>
      <c r="B282" s="794"/>
      <c r="C282" s="795"/>
      <c r="D282" s="792"/>
      <c r="E282" s="796"/>
      <c r="F282" s="790"/>
      <c r="G282" s="790"/>
      <c r="H282" s="997">
        <f t="shared" si="28"/>
        <v>0</v>
      </c>
      <c r="I282" s="998">
        <f t="shared" si="29"/>
        <v>0</v>
      </c>
      <c r="J282" s="186">
        <f t="shared" si="30"/>
        <v>0</v>
      </c>
      <c r="K282" s="186">
        <f t="shared" si="31"/>
        <v>0</v>
      </c>
      <c r="L282" s="994"/>
      <c r="M282" s="47"/>
      <c r="N282" s="34"/>
      <c r="O282" s="422"/>
    </row>
    <row r="283" spans="1:15" hidden="1" outlineLevel="1" x14ac:dyDescent="0.2">
      <c r="A283" s="804">
        <v>9</v>
      </c>
      <c r="B283" s="365"/>
      <c r="C283" s="382"/>
      <c r="D283" s="996"/>
      <c r="E283" s="376"/>
      <c r="F283" s="379"/>
      <c r="G283" s="379"/>
      <c r="H283" s="979">
        <f t="shared" si="28"/>
        <v>0</v>
      </c>
      <c r="I283" s="980">
        <f t="shared" si="29"/>
        <v>0</v>
      </c>
      <c r="J283" s="186">
        <f t="shared" si="30"/>
        <v>0</v>
      </c>
      <c r="K283" s="186">
        <f t="shared" si="31"/>
        <v>0</v>
      </c>
      <c r="L283" s="994"/>
      <c r="M283" s="47"/>
      <c r="N283" s="34"/>
      <c r="O283" s="422"/>
    </row>
    <row r="284" spans="1:15" hidden="1" outlineLevel="1" x14ac:dyDescent="0.2">
      <c r="A284" s="803">
        <v>10</v>
      </c>
      <c r="B284" s="365"/>
      <c r="C284" s="382"/>
      <c r="D284" s="996"/>
      <c r="E284" s="376"/>
      <c r="F284" s="379"/>
      <c r="G284" s="379"/>
      <c r="H284" s="979">
        <f t="shared" si="28"/>
        <v>0</v>
      </c>
      <c r="I284" s="980">
        <f t="shared" si="29"/>
        <v>0</v>
      </c>
      <c r="J284" s="186">
        <f t="shared" si="30"/>
        <v>0</v>
      </c>
      <c r="K284" s="186">
        <f t="shared" si="31"/>
        <v>0</v>
      </c>
      <c r="L284" s="994"/>
      <c r="M284" s="47"/>
      <c r="N284" s="34"/>
      <c r="O284" s="422"/>
    </row>
    <row r="285" spans="1:15" hidden="1" outlineLevel="1" x14ac:dyDescent="0.2">
      <c r="A285" s="804">
        <v>11</v>
      </c>
      <c r="B285" s="365"/>
      <c r="C285" s="382"/>
      <c r="D285" s="996"/>
      <c r="E285" s="376"/>
      <c r="F285" s="379"/>
      <c r="G285" s="379"/>
      <c r="H285" s="979">
        <f t="shared" si="28"/>
        <v>0</v>
      </c>
      <c r="I285" s="980">
        <f t="shared" si="29"/>
        <v>0</v>
      </c>
      <c r="J285" s="186">
        <f t="shared" si="30"/>
        <v>0</v>
      </c>
      <c r="K285" s="186">
        <f t="shared" si="31"/>
        <v>0</v>
      </c>
      <c r="L285" s="994"/>
      <c r="M285" s="47"/>
      <c r="N285" s="34"/>
      <c r="O285" s="422"/>
    </row>
    <row r="286" spans="1:15" hidden="1" outlineLevel="1" x14ac:dyDescent="0.2">
      <c r="A286" s="803">
        <v>12</v>
      </c>
      <c r="B286" s="794"/>
      <c r="C286" s="795"/>
      <c r="D286" s="792"/>
      <c r="E286" s="796"/>
      <c r="F286" s="790"/>
      <c r="G286" s="790"/>
      <c r="H286" s="997">
        <f t="shared" si="28"/>
        <v>0</v>
      </c>
      <c r="I286" s="998">
        <f t="shared" si="29"/>
        <v>0</v>
      </c>
      <c r="J286" s="186">
        <f t="shared" si="30"/>
        <v>0</v>
      </c>
      <c r="K286" s="186">
        <f t="shared" si="31"/>
        <v>0</v>
      </c>
      <c r="L286" s="994"/>
      <c r="M286" s="47"/>
      <c r="N286" s="34"/>
      <c r="O286" s="422"/>
    </row>
    <row r="287" spans="1:15" hidden="1" outlineLevel="1" x14ac:dyDescent="0.2">
      <c r="A287" s="804">
        <v>13</v>
      </c>
      <c r="B287" s="365"/>
      <c r="C287" s="382"/>
      <c r="D287" s="996"/>
      <c r="E287" s="376"/>
      <c r="F287" s="379"/>
      <c r="G287" s="379"/>
      <c r="H287" s="979">
        <f t="shared" si="28"/>
        <v>0</v>
      </c>
      <c r="I287" s="980">
        <f t="shared" si="29"/>
        <v>0</v>
      </c>
      <c r="J287" s="186">
        <f t="shared" si="30"/>
        <v>0</v>
      </c>
      <c r="K287" s="186">
        <f t="shared" si="31"/>
        <v>0</v>
      </c>
      <c r="L287" s="994"/>
      <c r="M287" s="47"/>
      <c r="N287" s="34"/>
      <c r="O287" s="422"/>
    </row>
    <row r="288" spans="1:15" hidden="1" outlineLevel="1" x14ac:dyDescent="0.2">
      <c r="A288" s="803">
        <v>14</v>
      </c>
      <c r="B288" s="365"/>
      <c r="C288" s="382"/>
      <c r="D288" s="996"/>
      <c r="E288" s="376"/>
      <c r="F288" s="379"/>
      <c r="G288" s="379"/>
      <c r="H288" s="979">
        <f t="shared" si="28"/>
        <v>0</v>
      </c>
      <c r="I288" s="980">
        <f t="shared" si="29"/>
        <v>0</v>
      </c>
      <c r="J288" s="186">
        <f t="shared" si="30"/>
        <v>0</v>
      </c>
      <c r="K288" s="186">
        <f t="shared" si="31"/>
        <v>0</v>
      </c>
      <c r="L288" s="994"/>
      <c r="M288" s="47"/>
      <c r="N288" s="34"/>
      <c r="O288" s="422"/>
    </row>
    <row r="289" spans="1:15" s="537" customFormat="1" ht="13.5" hidden="1" outlineLevel="1" thickBot="1" x14ac:dyDescent="0.25">
      <c r="A289" s="805">
        <v>15</v>
      </c>
      <c r="B289" s="798" t="s">
        <v>147</v>
      </c>
      <c r="C289" s="797"/>
      <c r="D289" s="793"/>
      <c r="E289" s="798" t="s">
        <v>26</v>
      </c>
      <c r="F289" s="791"/>
      <c r="G289" s="791"/>
      <c r="H289" s="949">
        <f t="shared" si="28"/>
        <v>0</v>
      </c>
      <c r="I289" s="952">
        <f t="shared" si="29"/>
        <v>0</v>
      </c>
      <c r="J289" s="196">
        <f t="shared" si="30"/>
        <v>0</v>
      </c>
      <c r="K289" s="196">
        <f t="shared" si="31"/>
        <v>0</v>
      </c>
      <c r="L289" s="273"/>
      <c r="M289" s="47"/>
      <c r="N289" s="34"/>
    </row>
    <row r="290" spans="1:15" s="537" customFormat="1" ht="28.5" hidden="1" customHeight="1" outlineLevel="1" thickBot="1" x14ac:dyDescent="0.25">
      <c r="A290" s="1118" t="s">
        <v>321</v>
      </c>
      <c r="B290" s="1119"/>
      <c r="C290" s="799"/>
      <c r="D290" s="800"/>
      <c r="E290" s="801"/>
      <c r="F290" s="802"/>
      <c r="G290" s="802"/>
      <c r="H290" s="198">
        <f>ROUND(SUM(H270:H289),0)</f>
        <v>0</v>
      </c>
      <c r="I290" s="198">
        <f>ROUND(SUM(I270:I289),0)</f>
        <v>0</v>
      </c>
      <c r="J290" s="199">
        <f>ROUND(SUM(J270:J289),0)</f>
        <v>0</v>
      </c>
      <c r="K290" s="199">
        <f>ROUND(SUM(K270:K289),0)</f>
        <v>0</v>
      </c>
      <c r="L290" s="274"/>
      <c r="M290" s="47"/>
      <c r="N290" s="34"/>
    </row>
    <row r="291" spans="1:15" ht="27.75" hidden="1" customHeight="1" outlineLevel="1" thickBot="1" x14ac:dyDescent="0.25">
      <c r="A291" s="1121" t="s">
        <v>267</v>
      </c>
      <c r="B291" s="1122"/>
      <c r="C291" s="1122"/>
      <c r="D291" s="1122"/>
      <c r="E291" s="1122"/>
      <c r="F291" s="1122"/>
      <c r="G291" s="1122"/>
      <c r="H291" s="1122"/>
      <c r="I291" s="1123"/>
      <c r="J291" s="855"/>
      <c r="K291" s="855"/>
      <c r="L291" s="469"/>
      <c r="M291" s="467"/>
    </row>
    <row r="292" spans="1:15" s="537" customFormat="1" ht="15.75" hidden="1" outlineLevel="1" x14ac:dyDescent="0.2">
      <c r="A292" s="1210">
        <v>1</v>
      </c>
      <c r="B292" s="298"/>
      <c r="C292" s="706"/>
      <c r="D292" s="1219"/>
      <c r="E292" s="1218" t="s">
        <v>21</v>
      </c>
      <c r="F292" s="1209"/>
      <c r="G292" s="1209"/>
      <c r="H292" s="1223">
        <f>D292*F292</f>
        <v>0</v>
      </c>
      <c r="I292" s="1202">
        <f>D292*G292</f>
        <v>0</v>
      </c>
      <c r="J292" s="196">
        <f>SUM(H292:I292)</f>
        <v>0</v>
      </c>
      <c r="K292" s="196">
        <f>J292*1.27</f>
        <v>0</v>
      </c>
      <c r="L292" s="273"/>
      <c r="M292" s="1224"/>
      <c r="N292" s="34"/>
    </row>
    <row r="293" spans="1:15" s="537" customFormat="1" ht="15.75" hidden="1" outlineLevel="1" x14ac:dyDescent="0.2">
      <c r="A293" s="1211"/>
      <c r="B293" s="35"/>
      <c r="C293" s="684"/>
      <c r="D293" s="1220"/>
      <c r="E293" s="1096"/>
      <c r="F293" s="1094"/>
      <c r="G293" s="1094"/>
      <c r="H293" s="1125"/>
      <c r="I293" s="1126"/>
      <c r="J293" s="196"/>
      <c r="K293" s="196"/>
      <c r="L293" s="273"/>
      <c r="M293" s="1224"/>
      <c r="N293" s="34"/>
    </row>
    <row r="294" spans="1:15" hidden="1" outlineLevel="1" x14ac:dyDescent="0.2">
      <c r="A294" s="995">
        <v>2</v>
      </c>
      <c r="B294" s="365"/>
      <c r="C294" s="382"/>
      <c r="D294" s="806"/>
      <c r="E294" s="376"/>
      <c r="F294" s="379"/>
      <c r="G294" s="379"/>
      <c r="H294" s="979">
        <f>D294*F294</f>
        <v>0</v>
      </c>
      <c r="I294" s="980">
        <f>D294*G294</f>
        <v>0</v>
      </c>
      <c r="J294" s="186">
        <f>SUM(H294:I294)</f>
        <v>0</v>
      </c>
      <c r="K294" s="186">
        <f>J294*1.27</f>
        <v>0</v>
      </c>
      <c r="L294" s="994"/>
      <c r="M294" s="47"/>
      <c r="N294" s="34"/>
      <c r="O294" s="422"/>
    </row>
    <row r="295" spans="1:15" hidden="1" outlineLevel="1" x14ac:dyDescent="0.2">
      <c r="A295" s="995">
        <v>3</v>
      </c>
      <c r="B295" s="365"/>
      <c r="C295" s="382"/>
      <c r="D295" s="806"/>
      <c r="E295" s="376"/>
      <c r="F295" s="379"/>
      <c r="G295" s="379"/>
      <c r="H295" s="979">
        <f>D295*F295</f>
        <v>0</v>
      </c>
      <c r="I295" s="980">
        <f>D295*G295</f>
        <v>0</v>
      </c>
      <c r="J295" s="186">
        <f>SUM(H295:I295)</f>
        <v>0</v>
      </c>
      <c r="K295" s="186">
        <f>J295*1.27</f>
        <v>0</v>
      </c>
      <c r="L295" s="994"/>
      <c r="M295" s="47"/>
      <c r="N295" s="34"/>
      <c r="O295" s="422"/>
    </row>
    <row r="296" spans="1:15" hidden="1" outlineLevel="1" x14ac:dyDescent="0.2">
      <c r="A296" s="995">
        <v>4</v>
      </c>
      <c r="B296" s="365"/>
      <c r="C296" s="382"/>
      <c r="D296" s="806"/>
      <c r="E296" s="376"/>
      <c r="F296" s="379"/>
      <c r="G296" s="379"/>
      <c r="H296" s="979">
        <f>D296*F296</f>
        <v>0</v>
      </c>
      <c r="I296" s="980">
        <f>D296*G296</f>
        <v>0</v>
      </c>
      <c r="J296" s="186">
        <f>SUM(H296:I296)</f>
        <v>0</v>
      </c>
      <c r="K296" s="186">
        <f>J296*1.27</f>
        <v>0</v>
      </c>
      <c r="L296" s="994"/>
      <c r="M296" s="47"/>
      <c r="N296" s="34"/>
      <c r="O296" s="422"/>
    </row>
    <row r="297" spans="1:15" s="422" customFormat="1" ht="13.5" hidden="1" outlineLevel="1" thickBot="1" x14ac:dyDescent="0.25">
      <c r="A297" s="15">
        <v>5</v>
      </c>
      <c r="B297" s="791"/>
      <c r="C297" s="797"/>
      <c r="D297" s="807"/>
      <c r="E297" s="791"/>
      <c r="F297" s="791"/>
      <c r="G297" s="791"/>
      <c r="H297" s="979">
        <f>D297*F297</f>
        <v>0</v>
      </c>
      <c r="I297" s="980">
        <f>D297*G297</f>
        <v>0</v>
      </c>
      <c r="J297" s="186">
        <f>SUM(H297:I297)</f>
        <v>0</v>
      </c>
      <c r="K297" s="186">
        <f>J297*1.27</f>
        <v>0</v>
      </c>
      <c r="L297" s="994"/>
      <c r="M297" s="46"/>
      <c r="N297" s="34"/>
    </row>
    <row r="298" spans="1:15" s="17" customFormat="1" ht="28.5" hidden="1" customHeight="1" outlineLevel="1" thickBot="1" x14ac:dyDescent="0.25">
      <c r="A298" s="1110" t="s">
        <v>322</v>
      </c>
      <c r="B298" s="1111"/>
      <c r="C298" s="799"/>
      <c r="D298" s="808"/>
      <c r="E298" s="809"/>
      <c r="F298" s="810"/>
      <c r="G298" s="810"/>
      <c r="H298" s="198">
        <f>ROUND(SUM(H292:H297),0)</f>
        <v>0</v>
      </c>
      <c r="I298" s="198">
        <f>ROUND(SUM(I292:I297),0)</f>
        <v>0</v>
      </c>
      <c r="J298" s="199">
        <f>ROUND(SUM(J292:J297),0)</f>
        <v>0</v>
      </c>
      <c r="K298" s="199">
        <f>ROUND(SUM(K292:K297),0)</f>
        <v>0</v>
      </c>
      <c r="L298" s="274"/>
      <c r="M298" s="46"/>
      <c r="N298" s="34"/>
      <c r="O298" s="23"/>
    </row>
    <row r="299" spans="1:15" ht="25.5" customHeight="1" collapsed="1" thickBot="1" x14ac:dyDescent="0.25">
      <c r="A299" s="643">
        <f>'18'!A15</f>
        <v>0</v>
      </c>
      <c r="B299" s="644">
        <f>'18'!B15</f>
        <v>0</v>
      </c>
      <c r="C299" s="645">
        <f>'18'!E15</f>
        <v>0</v>
      </c>
      <c r="D299" s="645">
        <f>'18'!F15</f>
        <v>0</v>
      </c>
      <c r="E299" s="645">
        <f>'18'!G15</f>
        <v>0</v>
      </c>
      <c r="F299" s="1221" t="s">
        <v>20</v>
      </c>
      <c r="G299" s="1222"/>
      <c r="H299" s="200">
        <f>H290+H298</f>
        <v>0</v>
      </c>
      <c r="I299" s="201">
        <f>I290+I298</f>
        <v>0</v>
      </c>
      <c r="J299" s="202">
        <f>J290+J298</f>
        <v>0</v>
      </c>
      <c r="K299" s="202">
        <f>K290+K298</f>
        <v>0</v>
      </c>
      <c r="L299" s="300">
        <f>IF(K270&gt;0,1,0)</f>
        <v>0</v>
      </c>
    </row>
    <row r="300" spans="1:15" ht="5.25" customHeight="1" thickTop="1" x14ac:dyDescent="0.2">
      <c r="A300" s="1217"/>
      <c r="B300" s="1109"/>
      <c r="C300" s="195"/>
      <c r="D300" s="276"/>
      <c r="E300" s="207"/>
      <c r="F300" s="203"/>
      <c r="G300" s="203"/>
      <c r="H300" s="203"/>
      <c r="I300" s="204"/>
      <c r="J300" s="205"/>
      <c r="K300" s="205"/>
      <c r="L300" s="300"/>
    </row>
    <row r="301" spans="1:15" ht="12.75" customHeight="1" x14ac:dyDescent="0.2">
      <c r="A301" s="1207" t="s">
        <v>319</v>
      </c>
      <c r="B301" s="1208"/>
      <c r="C301" s="1199">
        <f>K290</f>
        <v>0</v>
      </c>
      <c r="D301" s="1199"/>
      <c r="E301" s="1200"/>
      <c r="F301" s="811"/>
      <c r="G301" s="811"/>
      <c r="H301" s="313">
        <f>H290</f>
        <v>0</v>
      </c>
      <c r="I301" s="314">
        <f>I290</f>
        <v>0</v>
      </c>
      <c r="J301" s="205"/>
      <c r="K301" s="205"/>
      <c r="L301" s="300">
        <f>IF(K273&gt;0,1,0)</f>
        <v>0</v>
      </c>
      <c r="M301" s="47"/>
    </row>
    <row r="302" spans="1:15" ht="12.75" customHeight="1" x14ac:dyDescent="0.2">
      <c r="A302" s="1185" t="s">
        <v>320</v>
      </c>
      <c r="B302" s="1186"/>
      <c r="C302" s="1215">
        <f>K298</f>
        <v>0</v>
      </c>
      <c r="D302" s="1215"/>
      <c r="E302" s="1201"/>
      <c r="F302" s="812"/>
      <c r="G302" s="812"/>
      <c r="H302" s="315">
        <f>H298</f>
        <v>0</v>
      </c>
      <c r="I302" s="316">
        <f>I298</f>
        <v>0</v>
      </c>
      <c r="J302" s="205"/>
      <c r="K302" s="205"/>
      <c r="L302" s="275"/>
      <c r="M302" s="47"/>
    </row>
    <row r="303" spans="1:15" ht="12.75" customHeight="1" thickBot="1" x14ac:dyDescent="0.3">
      <c r="A303" s="1193" t="s">
        <v>145</v>
      </c>
      <c r="B303" s="1194"/>
      <c r="C303" s="1195">
        <f>SUM(C301:D302)</f>
        <v>0</v>
      </c>
      <c r="D303" s="1196"/>
      <c r="E303" s="292" t="str">
        <f>IF(C303=K299,"","Hiba!")</f>
        <v/>
      </c>
      <c r="F303" s="813"/>
      <c r="G303" s="813"/>
      <c r="H303" s="813"/>
      <c r="I303" s="814"/>
      <c r="J303" s="205"/>
      <c r="K303" s="205"/>
      <c r="L303" s="275"/>
      <c r="M303" s="47"/>
    </row>
    <row r="304" spans="1:15" ht="6" customHeight="1" thickBot="1" x14ac:dyDescent="0.25">
      <c r="J304" s="205"/>
      <c r="K304" s="205"/>
      <c r="L304" s="275"/>
      <c r="M304" s="47"/>
    </row>
    <row r="305" spans="1:15" s="5" customFormat="1" ht="26.25" hidden="1" outlineLevel="1" thickBot="1" x14ac:dyDescent="0.25">
      <c r="A305" s="788" t="s">
        <v>6</v>
      </c>
      <c r="B305" s="789" t="s">
        <v>7</v>
      </c>
      <c r="C305" s="789" t="s">
        <v>69</v>
      </c>
      <c r="D305" s="789" t="s">
        <v>8</v>
      </c>
      <c r="E305" s="789" t="s">
        <v>9</v>
      </c>
      <c r="F305" s="288" t="s">
        <v>10</v>
      </c>
      <c r="G305" s="288" t="s">
        <v>11</v>
      </c>
      <c r="H305" s="288" t="s">
        <v>12</v>
      </c>
      <c r="I305" s="289" t="s">
        <v>13</v>
      </c>
      <c r="J305" s="936" t="s">
        <v>0</v>
      </c>
      <c r="K305" s="936" t="s">
        <v>1</v>
      </c>
      <c r="L305" s="937"/>
      <c r="M305" s="18" t="s">
        <v>37</v>
      </c>
      <c r="N305" s="84"/>
    </row>
    <row r="306" spans="1:15" ht="27.75" hidden="1" customHeight="1" outlineLevel="1" thickBot="1" x14ac:dyDescent="0.25">
      <c r="A306" s="1121" t="s">
        <v>268</v>
      </c>
      <c r="B306" s="1122"/>
      <c r="C306" s="1122"/>
      <c r="D306" s="1122"/>
      <c r="E306" s="1122"/>
      <c r="F306" s="1122"/>
      <c r="G306" s="1122"/>
      <c r="H306" s="1122"/>
      <c r="I306" s="1123"/>
      <c r="J306" s="855"/>
      <c r="K306" s="855"/>
      <c r="L306" s="469"/>
      <c r="M306" s="467"/>
    </row>
    <row r="307" spans="1:15" ht="15.75" hidden="1" outlineLevel="1" x14ac:dyDescent="0.2">
      <c r="A307" s="1216">
        <v>1</v>
      </c>
      <c r="B307" s="629"/>
      <c r="C307" s="630"/>
      <c r="D307" s="1214"/>
      <c r="E307" s="1187" t="s">
        <v>15</v>
      </c>
      <c r="F307" s="1190"/>
      <c r="G307" s="1190"/>
      <c r="H307" s="1206">
        <f>D307*F307</f>
        <v>0</v>
      </c>
      <c r="I307" s="1179">
        <f>D307*G307</f>
        <v>0</v>
      </c>
      <c r="J307" s="196">
        <f>SUM(H307:I307)</f>
        <v>0</v>
      </c>
      <c r="K307" s="196">
        <f>J307*1.27</f>
        <v>0</v>
      </c>
      <c r="M307" s="1224"/>
      <c r="N307" s="34"/>
      <c r="O307" s="422"/>
    </row>
    <row r="308" spans="1:15" ht="15.75" hidden="1" outlineLevel="1" x14ac:dyDescent="0.2">
      <c r="A308" s="1177"/>
      <c r="B308" s="964" t="s">
        <v>326</v>
      </c>
      <c r="C308" s="631"/>
      <c r="D308" s="1188"/>
      <c r="E308" s="1097"/>
      <c r="F308" s="1095"/>
      <c r="G308" s="1095"/>
      <c r="H308" s="1099"/>
      <c r="I308" s="1098"/>
      <c r="J308" s="196"/>
      <c r="K308" s="196"/>
      <c r="L308" s="273"/>
      <c r="M308" s="1224"/>
      <c r="N308" s="34"/>
      <c r="O308" s="422"/>
    </row>
    <row r="309" spans="1:15" ht="15.75" hidden="1" outlineLevel="1" x14ac:dyDescent="0.2">
      <c r="A309" s="1124"/>
      <c r="B309" s="637" t="s">
        <v>329</v>
      </c>
      <c r="C309" s="631"/>
      <c r="D309" s="1188"/>
      <c r="E309" s="1097"/>
      <c r="F309" s="1095"/>
      <c r="G309" s="1095"/>
      <c r="H309" s="1099"/>
      <c r="I309" s="1098"/>
      <c r="J309" s="196"/>
      <c r="K309" s="196"/>
      <c r="L309" s="273"/>
      <c r="M309" s="725"/>
      <c r="N309" s="34"/>
      <c r="O309" s="422"/>
    </row>
    <row r="310" spans="1:15" ht="15.75" hidden="1" outlineLevel="1" x14ac:dyDescent="0.2">
      <c r="A310" s="1176">
        <v>2</v>
      </c>
      <c r="B310" s="632"/>
      <c r="C310" s="634"/>
      <c r="D310" s="1188"/>
      <c r="E310" s="1097" t="s">
        <v>15</v>
      </c>
      <c r="F310" s="1095"/>
      <c r="G310" s="1095"/>
      <c r="H310" s="1099">
        <f>D310*F310</f>
        <v>0</v>
      </c>
      <c r="I310" s="1098">
        <f>D310*G310</f>
        <v>0</v>
      </c>
      <c r="J310" s="196">
        <f>SUM(H310:I310)</f>
        <v>0</v>
      </c>
      <c r="K310" s="196">
        <f>J310*1.27</f>
        <v>0</v>
      </c>
      <c r="L310" s="273"/>
      <c r="M310" s="1224"/>
      <c r="N310" s="34"/>
      <c r="O310" s="422"/>
    </row>
    <row r="311" spans="1:15" ht="15.75" hidden="1" outlineLevel="1" x14ac:dyDescent="0.2">
      <c r="A311" s="1177"/>
      <c r="B311" s="964" t="s">
        <v>327</v>
      </c>
      <c r="C311" s="631"/>
      <c r="D311" s="1188"/>
      <c r="E311" s="1097"/>
      <c r="F311" s="1095"/>
      <c r="G311" s="1095"/>
      <c r="H311" s="1099"/>
      <c r="I311" s="1098"/>
      <c r="J311" s="196"/>
      <c r="K311" s="196"/>
      <c r="L311" s="273"/>
      <c r="M311" s="1224"/>
      <c r="N311" s="34"/>
      <c r="O311" s="422"/>
    </row>
    <row r="312" spans="1:15" ht="16.5" hidden="1" outlineLevel="1" thickBot="1" x14ac:dyDescent="0.25">
      <c r="A312" s="1178"/>
      <c r="B312" s="636" t="s">
        <v>328</v>
      </c>
      <c r="C312" s="633"/>
      <c r="D312" s="1189"/>
      <c r="E312" s="1191"/>
      <c r="F312" s="1192"/>
      <c r="G312" s="1192"/>
      <c r="H312" s="1184"/>
      <c r="I312" s="1203"/>
      <c r="J312" s="196"/>
      <c r="K312" s="196"/>
      <c r="L312" s="273"/>
      <c r="M312" s="725"/>
      <c r="N312" s="34"/>
      <c r="O312" s="422"/>
    </row>
    <row r="313" spans="1:15" ht="17.25" hidden="1" outlineLevel="1" thickTop="1" thickBot="1" x14ac:dyDescent="0.25">
      <c r="A313" s="1124">
        <v>3</v>
      </c>
      <c r="B313" s="298"/>
      <c r="C313" s="299"/>
      <c r="D313" s="1197"/>
      <c r="E313" s="1212" t="s">
        <v>15</v>
      </c>
      <c r="F313" s="1182"/>
      <c r="G313" s="1182"/>
      <c r="H313" s="1180">
        <f>D313*F313</f>
        <v>0</v>
      </c>
      <c r="I313" s="1204">
        <f>D313*G313</f>
        <v>0</v>
      </c>
      <c r="J313" s="196">
        <f>SUM(H313:I313)</f>
        <v>0</v>
      </c>
      <c r="K313" s="196">
        <f>J313*1.27</f>
        <v>0</v>
      </c>
      <c r="L313" s="273"/>
      <c r="M313" s="1224"/>
      <c r="N313" s="34"/>
      <c r="O313" s="422"/>
    </row>
    <row r="314" spans="1:15" ht="16.5" hidden="1" outlineLevel="1" thickTop="1" x14ac:dyDescent="0.2">
      <c r="A314" s="1115"/>
      <c r="B314" s="187"/>
      <c r="C314" s="294"/>
      <c r="D314" s="1198"/>
      <c r="E314" s="1213"/>
      <c r="F314" s="1183"/>
      <c r="G314" s="1183"/>
      <c r="H314" s="1181"/>
      <c r="I314" s="1205"/>
      <c r="J314" s="196"/>
      <c r="K314" s="196"/>
      <c r="L314" s="273"/>
      <c r="M314" s="1224"/>
      <c r="N314" s="34"/>
      <c r="O314" s="422"/>
    </row>
    <row r="315" spans="1:15" hidden="1" outlineLevel="1" x14ac:dyDescent="0.2">
      <c r="A315" s="803">
        <v>4</v>
      </c>
      <c r="B315" s="365"/>
      <c r="C315" s="382"/>
      <c r="D315" s="996"/>
      <c r="E315" s="376"/>
      <c r="F315" s="379"/>
      <c r="G315" s="379"/>
      <c r="H315" s="979">
        <f t="shared" ref="H315:H326" si="32">D315*F315</f>
        <v>0</v>
      </c>
      <c r="I315" s="980">
        <f t="shared" ref="I315:I326" si="33">D315*G315</f>
        <v>0</v>
      </c>
      <c r="J315" s="186">
        <f t="shared" ref="J315:J326" si="34">SUM(H315:I315)</f>
        <v>0</v>
      </c>
      <c r="K315" s="186">
        <f t="shared" ref="K315:K326" si="35">J315*1.27</f>
        <v>0</v>
      </c>
      <c r="L315" s="994"/>
      <c r="M315" s="47"/>
      <c r="N315" s="34"/>
      <c r="O315" s="422"/>
    </row>
    <row r="316" spans="1:15" hidden="1" outlineLevel="1" x14ac:dyDescent="0.2">
      <c r="A316" s="804">
        <v>5</v>
      </c>
      <c r="B316" s="794"/>
      <c r="C316" s="795"/>
      <c r="D316" s="792"/>
      <c r="E316" s="796"/>
      <c r="F316" s="790"/>
      <c r="G316" s="790"/>
      <c r="H316" s="997">
        <f t="shared" si="32"/>
        <v>0</v>
      </c>
      <c r="I316" s="998">
        <f t="shared" si="33"/>
        <v>0</v>
      </c>
      <c r="J316" s="186">
        <f t="shared" si="34"/>
        <v>0</v>
      </c>
      <c r="K316" s="186">
        <f t="shared" si="35"/>
        <v>0</v>
      </c>
      <c r="L316" s="994"/>
      <c r="M316" s="47"/>
      <c r="N316" s="34"/>
      <c r="O316" s="422"/>
    </row>
    <row r="317" spans="1:15" hidden="1" outlineLevel="1" x14ac:dyDescent="0.2">
      <c r="A317" s="803">
        <v>6</v>
      </c>
      <c r="B317" s="365"/>
      <c r="C317" s="382"/>
      <c r="D317" s="996"/>
      <c r="E317" s="376"/>
      <c r="F317" s="379"/>
      <c r="G317" s="379"/>
      <c r="H317" s="979">
        <f t="shared" si="32"/>
        <v>0</v>
      </c>
      <c r="I317" s="980">
        <f t="shared" si="33"/>
        <v>0</v>
      </c>
      <c r="J317" s="186">
        <f t="shared" si="34"/>
        <v>0</v>
      </c>
      <c r="K317" s="186">
        <f t="shared" si="35"/>
        <v>0</v>
      </c>
      <c r="L317" s="994"/>
      <c r="M317" s="47"/>
      <c r="N317" s="34"/>
      <c r="O317" s="422"/>
    </row>
    <row r="318" spans="1:15" hidden="1" outlineLevel="1" x14ac:dyDescent="0.2">
      <c r="A318" s="804">
        <v>7</v>
      </c>
      <c r="B318" s="365"/>
      <c r="C318" s="382"/>
      <c r="D318" s="996"/>
      <c r="E318" s="376"/>
      <c r="F318" s="379"/>
      <c r="G318" s="379"/>
      <c r="H318" s="979">
        <f t="shared" si="32"/>
        <v>0</v>
      </c>
      <c r="I318" s="980">
        <f t="shared" si="33"/>
        <v>0</v>
      </c>
      <c r="J318" s="186">
        <f t="shared" si="34"/>
        <v>0</v>
      </c>
      <c r="K318" s="186">
        <f t="shared" si="35"/>
        <v>0</v>
      </c>
      <c r="L318" s="994"/>
      <c r="M318" s="47"/>
      <c r="N318" s="34"/>
      <c r="O318" s="422"/>
    </row>
    <row r="319" spans="1:15" hidden="1" outlineLevel="1" x14ac:dyDescent="0.2">
      <c r="A319" s="803">
        <v>8</v>
      </c>
      <c r="B319" s="794"/>
      <c r="C319" s="795"/>
      <c r="D319" s="792"/>
      <c r="E319" s="796"/>
      <c r="F319" s="790"/>
      <c r="G319" s="790"/>
      <c r="H319" s="997">
        <f t="shared" si="32"/>
        <v>0</v>
      </c>
      <c r="I319" s="998">
        <f t="shared" si="33"/>
        <v>0</v>
      </c>
      <c r="J319" s="186">
        <f t="shared" si="34"/>
        <v>0</v>
      </c>
      <c r="K319" s="186">
        <f t="shared" si="35"/>
        <v>0</v>
      </c>
      <c r="L319" s="994"/>
      <c r="M319" s="47"/>
      <c r="N319" s="34"/>
      <c r="O319" s="422"/>
    </row>
    <row r="320" spans="1:15" hidden="1" outlineLevel="1" x14ac:dyDescent="0.2">
      <c r="A320" s="804">
        <v>9</v>
      </c>
      <c r="B320" s="365"/>
      <c r="C320" s="382"/>
      <c r="D320" s="996"/>
      <c r="E320" s="376"/>
      <c r="F320" s="379"/>
      <c r="G320" s="379"/>
      <c r="H320" s="979">
        <f t="shared" si="32"/>
        <v>0</v>
      </c>
      <c r="I320" s="980">
        <f t="shared" si="33"/>
        <v>0</v>
      </c>
      <c r="J320" s="186">
        <f t="shared" si="34"/>
        <v>0</v>
      </c>
      <c r="K320" s="186">
        <f t="shared" si="35"/>
        <v>0</v>
      </c>
      <c r="L320" s="994"/>
      <c r="M320" s="47"/>
      <c r="N320" s="34"/>
      <c r="O320" s="422"/>
    </row>
    <row r="321" spans="1:15" hidden="1" outlineLevel="1" x14ac:dyDescent="0.2">
      <c r="A321" s="803">
        <v>10</v>
      </c>
      <c r="B321" s="365"/>
      <c r="C321" s="382"/>
      <c r="D321" s="996"/>
      <c r="E321" s="376"/>
      <c r="F321" s="379"/>
      <c r="G321" s="379"/>
      <c r="H321" s="979">
        <f t="shared" si="32"/>
        <v>0</v>
      </c>
      <c r="I321" s="980">
        <f t="shared" si="33"/>
        <v>0</v>
      </c>
      <c r="J321" s="186">
        <f t="shared" si="34"/>
        <v>0</v>
      </c>
      <c r="K321" s="186">
        <f t="shared" si="35"/>
        <v>0</v>
      </c>
      <c r="L321" s="994"/>
      <c r="M321" s="47"/>
      <c r="N321" s="34"/>
      <c r="O321" s="422"/>
    </row>
    <row r="322" spans="1:15" hidden="1" outlineLevel="1" x14ac:dyDescent="0.2">
      <c r="A322" s="804">
        <v>11</v>
      </c>
      <c r="B322" s="365"/>
      <c r="C322" s="382"/>
      <c r="D322" s="996"/>
      <c r="E322" s="376"/>
      <c r="F322" s="379"/>
      <c r="G322" s="379"/>
      <c r="H322" s="979">
        <f t="shared" si="32"/>
        <v>0</v>
      </c>
      <c r="I322" s="980">
        <f t="shared" si="33"/>
        <v>0</v>
      </c>
      <c r="J322" s="186">
        <f t="shared" si="34"/>
        <v>0</v>
      </c>
      <c r="K322" s="186">
        <f t="shared" si="35"/>
        <v>0</v>
      </c>
      <c r="L322" s="994"/>
      <c r="M322" s="47"/>
      <c r="N322" s="34"/>
      <c r="O322" s="422"/>
    </row>
    <row r="323" spans="1:15" hidden="1" outlineLevel="1" x14ac:dyDescent="0.2">
      <c r="A323" s="803">
        <v>12</v>
      </c>
      <c r="B323" s="794"/>
      <c r="C323" s="795"/>
      <c r="D323" s="792"/>
      <c r="E323" s="796"/>
      <c r="F323" s="790"/>
      <c r="G323" s="790"/>
      <c r="H323" s="997">
        <f t="shared" si="32"/>
        <v>0</v>
      </c>
      <c r="I323" s="998">
        <f t="shared" si="33"/>
        <v>0</v>
      </c>
      <c r="J323" s="186">
        <f t="shared" si="34"/>
        <v>0</v>
      </c>
      <c r="K323" s="186">
        <f t="shared" si="35"/>
        <v>0</v>
      </c>
      <c r="L323" s="994"/>
      <c r="M323" s="47"/>
      <c r="N323" s="34"/>
      <c r="O323" s="422"/>
    </row>
    <row r="324" spans="1:15" hidden="1" outlineLevel="1" x14ac:dyDescent="0.2">
      <c r="A324" s="804">
        <v>13</v>
      </c>
      <c r="B324" s="365"/>
      <c r="C324" s="382"/>
      <c r="D324" s="996"/>
      <c r="E324" s="376"/>
      <c r="F324" s="379"/>
      <c r="G324" s="379"/>
      <c r="H324" s="979">
        <f t="shared" si="32"/>
        <v>0</v>
      </c>
      <c r="I324" s="980">
        <f t="shared" si="33"/>
        <v>0</v>
      </c>
      <c r="J324" s="186">
        <f t="shared" si="34"/>
        <v>0</v>
      </c>
      <c r="K324" s="186">
        <f t="shared" si="35"/>
        <v>0</v>
      </c>
      <c r="L324" s="994"/>
      <c r="M324" s="47"/>
      <c r="N324" s="34"/>
      <c r="O324" s="422"/>
    </row>
    <row r="325" spans="1:15" hidden="1" outlineLevel="1" x14ac:dyDescent="0.2">
      <c r="A325" s="803">
        <v>14</v>
      </c>
      <c r="B325" s="365"/>
      <c r="C325" s="382"/>
      <c r="D325" s="996"/>
      <c r="E325" s="376"/>
      <c r="F325" s="379"/>
      <c r="G325" s="379"/>
      <c r="H325" s="979">
        <f t="shared" si="32"/>
        <v>0</v>
      </c>
      <c r="I325" s="980">
        <f t="shared" si="33"/>
        <v>0</v>
      </c>
      <c r="J325" s="186">
        <f t="shared" si="34"/>
        <v>0</v>
      </c>
      <c r="K325" s="186">
        <f t="shared" si="35"/>
        <v>0</v>
      </c>
      <c r="L325" s="994"/>
      <c r="M325" s="47"/>
      <c r="N325" s="34"/>
      <c r="O325" s="422"/>
    </row>
    <row r="326" spans="1:15" s="537" customFormat="1" ht="13.5" hidden="1" outlineLevel="1" thickBot="1" x14ac:dyDescent="0.25">
      <c r="A326" s="805">
        <v>15</v>
      </c>
      <c r="B326" s="798" t="s">
        <v>147</v>
      </c>
      <c r="C326" s="797"/>
      <c r="D326" s="793"/>
      <c r="E326" s="798" t="s">
        <v>26</v>
      </c>
      <c r="F326" s="791"/>
      <c r="G326" s="791"/>
      <c r="H326" s="949">
        <f t="shared" si="32"/>
        <v>0</v>
      </c>
      <c r="I326" s="952">
        <f t="shared" si="33"/>
        <v>0</v>
      </c>
      <c r="J326" s="196">
        <f t="shared" si="34"/>
        <v>0</v>
      </c>
      <c r="K326" s="196">
        <f t="shared" si="35"/>
        <v>0</v>
      </c>
      <c r="L326" s="273"/>
      <c r="M326" s="47"/>
      <c r="N326" s="34"/>
    </row>
    <row r="327" spans="1:15" s="537" customFormat="1" ht="28.5" hidden="1" customHeight="1" outlineLevel="1" thickBot="1" x14ac:dyDescent="0.25">
      <c r="A327" s="1118" t="s">
        <v>321</v>
      </c>
      <c r="B327" s="1119"/>
      <c r="C327" s="799"/>
      <c r="D327" s="800"/>
      <c r="E327" s="801"/>
      <c r="F327" s="802"/>
      <c r="G327" s="802"/>
      <c r="H327" s="198">
        <f>ROUND(SUM(H307:H326),0)</f>
        <v>0</v>
      </c>
      <c r="I327" s="198">
        <f>ROUND(SUM(I307:I326),0)</f>
        <v>0</v>
      </c>
      <c r="J327" s="199">
        <f>ROUND(SUM(J307:J326),0)</f>
        <v>0</v>
      </c>
      <c r="K327" s="199">
        <f>ROUND(SUM(K307:K326),0)</f>
        <v>0</v>
      </c>
      <c r="L327" s="274"/>
      <c r="M327" s="47"/>
      <c r="N327" s="34"/>
    </row>
    <row r="328" spans="1:15" ht="27.75" hidden="1" customHeight="1" outlineLevel="1" thickBot="1" x14ac:dyDescent="0.25">
      <c r="A328" s="1121" t="s">
        <v>267</v>
      </c>
      <c r="B328" s="1122"/>
      <c r="C328" s="1122"/>
      <c r="D328" s="1122"/>
      <c r="E328" s="1122"/>
      <c r="F328" s="1122"/>
      <c r="G328" s="1122"/>
      <c r="H328" s="1122"/>
      <c r="I328" s="1123"/>
      <c r="J328" s="855"/>
      <c r="K328" s="855"/>
      <c r="L328" s="469"/>
      <c r="M328" s="467"/>
    </row>
    <row r="329" spans="1:15" s="537" customFormat="1" ht="15.75" hidden="1" outlineLevel="1" x14ac:dyDescent="0.2">
      <c r="A329" s="1210">
        <v>1</v>
      </c>
      <c r="B329" s="298"/>
      <c r="C329" s="706"/>
      <c r="D329" s="1219"/>
      <c r="E329" s="1218" t="s">
        <v>21</v>
      </c>
      <c r="F329" s="1209"/>
      <c r="G329" s="1209"/>
      <c r="H329" s="1223">
        <f>D329*F329</f>
        <v>0</v>
      </c>
      <c r="I329" s="1202">
        <f>D329*G329</f>
        <v>0</v>
      </c>
      <c r="J329" s="196">
        <f>SUM(H329:I329)</f>
        <v>0</v>
      </c>
      <c r="K329" s="196">
        <f>J329*1.27</f>
        <v>0</v>
      </c>
      <c r="L329" s="273"/>
      <c r="M329" s="1224"/>
      <c r="N329" s="34"/>
    </row>
    <row r="330" spans="1:15" s="537" customFormat="1" ht="15.75" hidden="1" outlineLevel="1" x14ac:dyDescent="0.2">
      <c r="A330" s="1211"/>
      <c r="B330" s="35"/>
      <c r="C330" s="684"/>
      <c r="D330" s="1220"/>
      <c r="E330" s="1096"/>
      <c r="F330" s="1094"/>
      <c r="G330" s="1094"/>
      <c r="H330" s="1125"/>
      <c r="I330" s="1126"/>
      <c r="J330" s="196"/>
      <c r="K330" s="196"/>
      <c r="L330" s="273"/>
      <c r="M330" s="1224"/>
      <c r="N330" s="34"/>
    </row>
    <row r="331" spans="1:15" hidden="1" outlineLevel="1" x14ac:dyDescent="0.2">
      <c r="A331" s="995">
        <v>2</v>
      </c>
      <c r="B331" s="365"/>
      <c r="C331" s="382"/>
      <c r="D331" s="806"/>
      <c r="E331" s="376"/>
      <c r="F331" s="379"/>
      <c r="G331" s="379"/>
      <c r="H331" s="979">
        <f>D331*F331</f>
        <v>0</v>
      </c>
      <c r="I331" s="980">
        <f>D331*G331</f>
        <v>0</v>
      </c>
      <c r="J331" s="186">
        <f>SUM(H331:I331)</f>
        <v>0</v>
      </c>
      <c r="K331" s="186">
        <f>J331*1.27</f>
        <v>0</v>
      </c>
      <c r="L331" s="994"/>
      <c r="M331" s="47"/>
      <c r="N331" s="34"/>
      <c r="O331" s="422"/>
    </row>
    <row r="332" spans="1:15" hidden="1" outlineLevel="1" x14ac:dyDescent="0.2">
      <c r="A332" s="995">
        <v>3</v>
      </c>
      <c r="B332" s="365"/>
      <c r="C332" s="382"/>
      <c r="D332" s="806"/>
      <c r="E332" s="376"/>
      <c r="F332" s="379"/>
      <c r="G332" s="379"/>
      <c r="H332" s="979">
        <f>D332*F332</f>
        <v>0</v>
      </c>
      <c r="I332" s="980">
        <f>D332*G332</f>
        <v>0</v>
      </c>
      <c r="J332" s="186">
        <f>SUM(H332:I332)</f>
        <v>0</v>
      </c>
      <c r="K332" s="186">
        <f>J332*1.27</f>
        <v>0</v>
      </c>
      <c r="L332" s="994"/>
      <c r="M332" s="47"/>
      <c r="N332" s="34"/>
      <c r="O332" s="422"/>
    </row>
    <row r="333" spans="1:15" hidden="1" outlineLevel="1" x14ac:dyDescent="0.2">
      <c r="A333" s="995">
        <v>4</v>
      </c>
      <c r="B333" s="365"/>
      <c r="C333" s="382"/>
      <c r="D333" s="806"/>
      <c r="E333" s="376"/>
      <c r="F333" s="379"/>
      <c r="G333" s="379"/>
      <c r="H333" s="979">
        <f>D333*F333</f>
        <v>0</v>
      </c>
      <c r="I333" s="980">
        <f>D333*G333</f>
        <v>0</v>
      </c>
      <c r="J333" s="186">
        <f>SUM(H333:I333)</f>
        <v>0</v>
      </c>
      <c r="K333" s="186">
        <f>J333*1.27</f>
        <v>0</v>
      </c>
      <c r="L333" s="994"/>
      <c r="M333" s="47"/>
      <c r="N333" s="34"/>
      <c r="O333" s="422"/>
    </row>
    <row r="334" spans="1:15" s="422" customFormat="1" ht="13.5" hidden="1" outlineLevel="1" thickBot="1" x14ac:dyDescent="0.25">
      <c r="A334" s="15">
        <v>5</v>
      </c>
      <c r="B334" s="791"/>
      <c r="C334" s="797"/>
      <c r="D334" s="807"/>
      <c r="E334" s="791"/>
      <c r="F334" s="791"/>
      <c r="G334" s="791"/>
      <c r="H334" s="979">
        <f>D334*F334</f>
        <v>0</v>
      </c>
      <c r="I334" s="980">
        <f>D334*G334</f>
        <v>0</v>
      </c>
      <c r="J334" s="186">
        <f>SUM(H334:I334)</f>
        <v>0</v>
      </c>
      <c r="K334" s="186">
        <f>J334*1.27</f>
        <v>0</v>
      </c>
      <c r="L334" s="994"/>
      <c r="M334" s="46"/>
      <c r="N334" s="34"/>
    </row>
    <row r="335" spans="1:15" s="17" customFormat="1" ht="28.5" hidden="1" customHeight="1" outlineLevel="1" thickBot="1" x14ac:dyDescent="0.25">
      <c r="A335" s="1110" t="s">
        <v>322</v>
      </c>
      <c r="B335" s="1111"/>
      <c r="C335" s="799"/>
      <c r="D335" s="808"/>
      <c r="E335" s="809"/>
      <c r="F335" s="810"/>
      <c r="G335" s="810"/>
      <c r="H335" s="198">
        <f>ROUND(SUM(H329:H334),0)</f>
        <v>0</v>
      </c>
      <c r="I335" s="198">
        <f>ROUND(SUM(I329:I334),0)</f>
        <v>0</v>
      </c>
      <c r="J335" s="199">
        <f>ROUND(SUM(J329:J334),0)</f>
        <v>0</v>
      </c>
      <c r="K335" s="199">
        <f>ROUND(SUM(K329:K334),0)</f>
        <v>0</v>
      </c>
      <c r="L335" s="274"/>
      <c r="M335" s="46"/>
      <c r="N335" s="34"/>
      <c r="O335" s="23"/>
    </row>
    <row r="336" spans="1:15" ht="25.5" customHeight="1" collapsed="1" thickBot="1" x14ac:dyDescent="0.25">
      <c r="A336" s="643">
        <f>'18'!A16</f>
        <v>0</v>
      </c>
      <c r="B336" s="644">
        <f>'18'!B16</f>
        <v>0</v>
      </c>
      <c r="C336" s="645">
        <f>'18'!E16</f>
        <v>0</v>
      </c>
      <c r="D336" s="645">
        <f>'18'!F16</f>
        <v>0</v>
      </c>
      <c r="E336" s="645">
        <f>'18'!G16</f>
        <v>0</v>
      </c>
      <c r="F336" s="1221" t="s">
        <v>20</v>
      </c>
      <c r="G336" s="1222"/>
      <c r="H336" s="200">
        <f>H327+H335</f>
        <v>0</v>
      </c>
      <c r="I336" s="201">
        <f>I327+I335</f>
        <v>0</v>
      </c>
      <c r="J336" s="202">
        <f>J327+J335</f>
        <v>0</v>
      </c>
      <c r="K336" s="202">
        <f>K327+K335</f>
        <v>0</v>
      </c>
      <c r="L336" s="300">
        <f>IF(K307&gt;0,1,0)</f>
        <v>0</v>
      </c>
    </row>
    <row r="337" spans="1:15" ht="5.25" customHeight="1" thickTop="1" x14ac:dyDescent="0.2">
      <c r="A337" s="1217"/>
      <c r="B337" s="1109"/>
      <c r="C337" s="195"/>
      <c r="D337" s="276"/>
      <c r="E337" s="207"/>
      <c r="F337" s="203"/>
      <c r="G337" s="203"/>
      <c r="H337" s="203"/>
      <c r="I337" s="204"/>
      <c r="J337" s="205"/>
      <c r="K337" s="205"/>
      <c r="L337" s="300"/>
    </row>
    <row r="338" spans="1:15" ht="12.75" customHeight="1" x14ac:dyDescent="0.2">
      <c r="A338" s="1207" t="s">
        <v>319</v>
      </c>
      <c r="B338" s="1208"/>
      <c r="C338" s="1199">
        <f>K327</f>
        <v>0</v>
      </c>
      <c r="D338" s="1199"/>
      <c r="E338" s="1200"/>
      <c r="F338" s="811"/>
      <c r="G338" s="811"/>
      <c r="H338" s="313">
        <f>H327</f>
        <v>0</v>
      </c>
      <c r="I338" s="314">
        <f>I327</f>
        <v>0</v>
      </c>
      <c r="J338" s="205"/>
      <c r="K338" s="205"/>
      <c r="L338" s="300">
        <f>IF(K310&gt;0,1,0)</f>
        <v>0</v>
      </c>
      <c r="M338" s="47"/>
    </row>
    <row r="339" spans="1:15" ht="12.75" customHeight="1" x14ac:dyDescent="0.2">
      <c r="A339" s="1185" t="s">
        <v>320</v>
      </c>
      <c r="B339" s="1186"/>
      <c r="C339" s="1215">
        <f>K335</f>
        <v>0</v>
      </c>
      <c r="D339" s="1215"/>
      <c r="E339" s="1201"/>
      <c r="F339" s="812"/>
      <c r="G339" s="812"/>
      <c r="H339" s="315">
        <f>H335</f>
        <v>0</v>
      </c>
      <c r="I339" s="316">
        <f>I335</f>
        <v>0</v>
      </c>
      <c r="J339" s="205"/>
      <c r="K339" s="205"/>
      <c r="L339" s="275"/>
      <c r="M339" s="47"/>
    </row>
    <row r="340" spans="1:15" ht="12.75" customHeight="1" thickBot="1" x14ac:dyDescent="0.3">
      <c r="A340" s="1193" t="s">
        <v>145</v>
      </c>
      <c r="B340" s="1194"/>
      <c r="C340" s="1195">
        <f>SUM(C338:D339)</f>
        <v>0</v>
      </c>
      <c r="D340" s="1196"/>
      <c r="E340" s="292" t="str">
        <f>IF(C340=K336,"","Hiba!")</f>
        <v/>
      </c>
      <c r="F340" s="813"/>
      <c r="G340" s="813"/>
      <c r="H340" s="813"/>
      <c r="I340" s="814"/>
      <c r="J340" s="205"/>
      <c r="K340" s="205"/>
      <c r="L340" s="275"/>
      <c r="M340" s="47"/>
    </row>
    <row r="341" spans="1:15" ht="6" customHeight="1" thickBot="1" x14ac:dyDescent="0.25">
      <c r="J341" s="205"/>
      <c r="K341" s="205"/>
      <c r="L341" s="275"/>
      <c r="M341" s="47"/>
    </row>
    <row r="342" spans="1:15" s="5" customFormat="1" ht="26.25" hidden="1" outlineLevel="1" thickBot="1" x14ac:dyDescent="0.25">
      <c r="A342" s="788" t="s">
        <v>6</v>
      </c>
      <c r="B342" s="789" t="s">
        <v>7</v>
      </c>
      <c r="C342" s="789" t="s">
        <v>69</v>
      </c>
      <c r="D342" s="789" t="s">
        <v>8</v>
      </c>
      <c r="E342" s="789" t="s">
        <v>9</v>
      </c>
      <c r="F342" s="288" t="s">
        <v>10</v>
      </c>
      <c r="G342" s="288" t="s">
        <v>11</v>
      </c>
      <c r="H342" s="288" t="s">
        <v>12</v>
      </c>
      <c r="I342" s="289" t="s">
        <v>13</v>
      </c>
      <c r="J342" s="936" t="s">
        <v>0</v>
      </c>
      <c r="K342" s="936" t="s">
        <v>1</v>
      </c>
      <c r="L342" s="937"/>
      <c r="M342" s="18" t="s">
        <v>37</v>
      </c>
      <c r="N342" s="84"/>
    </row>
    <row r="343" spans="1:15" ht="27.75" hidden="1" customHeight="1" outlineLevel="1" thickBot="1" x14ac:dyDescent="0.25">
      <c r="A343" s="1121" t="s">
        <v>268</v>
      </c>
      <c r="B343" s="1122"/>
      <c r="C343" s="1122"/>
      <c r="D343" s="1122"/>
      <c r="E343" s="1122"/>
      <c r="F343" s="1122"/>
      <c r="G343" s="1122"/>
      <c r="H343" s="1122"/>
      <c r="I343" s="1123"/>
      <c r="J343" s="855"/>
      <c r="K343" s="855"/>
      <c r="L343" s="469"/>
      <c r="M343" s="467"/>
    </row>
    <row r="344" spans="1:15" ht="15.75" hidden="1" outlineLevel="1" x14ac:dyDescent="0.2">
      <c r="A344" s="1216">
        <v>1</v>
      </c>
      <c r="B344" s="629"/>
      <c r="C344" s="630"/>
      <c r="D344" s="1214"/>
      <c r="E344" s="1187" t="s">
        <v>15</v>
      </c>
      <c r="F344" s="1190"/>
      <c r="G344" s="1190"/>
      <c r="H344" s="1206">
        <f>D344*F344</f>
        <v>0</v>
      </c>
      <c r="I344" s="1179">
        <f>D344*G344</f>
        <v>0</v>
      </c>
      <c r="J344" s="196">
        <f>SUM(H344:I344)</f>
        <v>0</v>
      </c>
      <c r="K344" s="196">
        <f>J344*1.27</f>
        <v>0</v>
      </c>
      <c r="M344" s="1224"/>
      <c r="N344" s="34"/>
      <c r="O344" s="422"/>
    </row>
    <row r="345" spans="1:15" ht="15.75" hidden="1" outlineLevel="1" x14ac:dyDescent="0.2">
      <c r="A345" s="1177"/>
      <c r="B345" s="964" t="s">
        <v>326</v>
      </c>
      <c r="C345" s="631"/>
      <c r="D345" s="1188"/>
      <c r="E345" s="1097"/>
      <c r="F345" s="1095"/>
      <c r="G345" s="1095"/>
      <c r="H345" s="1099"/>
      <c r="I345" s="1098"/>
      <c r="J345" s="196"/>
      <c r="K345" s="196"/>
      <c r="L345" s="273"/>
      <c r="M345" s="1224"/>
      <c r="N345" s="34"/>
      <c r="O345" s="422"/>
    </row>
    <row r="346" spans="1:15" ht="15.75" hidden="1" outlineLevel="1" x14ac:dyDescent="0.2">
      <c r="A346" s="1124"/>
      <c r="B346" s="637" t="s">
        <v>329</v>
      </c>
      <c r="C346" s="631"/>
      <c r="D346" s="1188"/>
      <c r="E346" s="1097"/>
      <c r="F346" s="1095"/>
      <c r="G346" s="1095"/>
      <c r="H346" s="1099"/>
      <c r="I346" s="1098"/>
      <c r="J346" s="196"/>
      <c r="K346" s="196"/>
      <c r="L346" s="273"/>
      <c r="M346" s="725"/>
      <c r="N346" s="34"/>
      <c r="O346" s="422"/>
    </row>
    <row r="347" spans="1:15" ht="15.75" hidden="1" outlineLevel="1" x14ac:dyDescent="0.2">
      <c r="A347" s="1176">
        <v>2</v>
      </c>
      <c r="B347" s="632"/>
      <c r="C347" s="634"/>
      <c r="D347" s="1188"/>
      <c r="E347" s="1097" t="s">
        <v>15</v>
      </c>
      <c r="F347" s="1095"/>
      <c r="G347" s="1095"/>
      <c r="H347" s="1099">
        <f>D347*F347</f>
        <v>0</v>
      </c>
      <c r="I347" s="1098">
        <f>D347*G347</f>
        <v>0</v>
      </c>
      <c r="J347" s="196">
        <f>SUM(H347:I347)</f>
        <v>0</v>
      </c>
      <c r="K347" s="196">
        <f>J347*1.27</f>
        <v>0</v>
      </c>
      <c r="L347" s="273"/>
      <c r="M347" s="1224"/>
      <c r="N347" s="34"/>
      <c r="O347" s="422"/>
    </row>
    <row r="348" spans="1:15" ht="15.75" hidden="1" outlineLevel="1" x14ac:dyDescent="0.2">
      <c r="A348" s="1177"/>
      <c r="B348" s="964" t="s">
        <v>327</v>
      </c>
      <c r="C348" s="631"/>
      <c r="D348" s="1188"/>
      <c r="E348" s="1097"/>
      <c r="F348" s="1095"/>
      <c r="G348" s="1095"/>
      <c r="H348" s="1099"/>
      <c r="I348" s="1098"/>
      <c r="J348" s="196"/>
      <c r="K348" s="196"/>
      <c r="L348" s="273"/>
      <c r="M348" s="1224"/>
      <c r="N348" s="34"/>
      <c r="O348" s="422"/>
    </row>
    <row r="349" spans="1:15" ht="16.5" hidden="1" outlineLevel="1" thickBot="1" x14ac:dyDescent="0.25">
      <c r="A349" s="1178"/>
      <c r="B349" s="636" t="s">
        <v>328</v>
      </c>
      <c r="C349" s="633"/>
      <c r="D349" s="1189"/>
      <c r="E349" s="1191"/>
      <c r="F349" s="1192"/>
      <c r="G349" s="1192"/>
      <c r="H349" s="1184"/>
      <c r="I349" s="1203"/>
      <c r="J349" s="196"/>
      <c r="K349" s="196"/>
      <c r="L349" s="273"/>
      <c r="M349" s="725"/>
      <c r="N349" s="34"/>
      <c r="O349" s="422"/>
    </row>
    <row r="350" spans="1:15" ht="17.25" hidden="1" outlineLevel="1" thickTop="1" thickBot="1" x14ac:dyDescent="0.25">
      <c r="A350" s="1124">
        <v>3</v>
      </c>
      <c r="B350" s="298"/>
      <c r="C350" s="299"/>
      <c r="D350" s="1197"/>
      <c r="E350" s="1212" t="s">
        <v>15</v>
      </c>
      <c r="F350" s="1182"/>
      <c r="G350" s="1182"/>
      <c r="H350" s="1180">
        <f>D350*F350</f>
        <v>0</v>
      </c>
      <c r="I350" s="1204">
        <f>D350*G350</f>
        <v>0</v>
      </c>
      <c r="J350" s="196">
        <f>SUM(H350:I350)</f>
        <v>0</v>
      </c>
      <c r="K350" s="196">
        <f>J350*1.27</f>
        <v>0</v>
      </c>
      <c r="L350" s="273"/>
      <c r="M350" s="1224"/>
      <c r="N350" s="34"/>
      <c r="O350" s="422"/>
    </row>
    <row r="351" spans="1:15" ht="16.5" hidden="1" outlineLevel="1" thickTop="1" x14ac:dyDescent="0.2">
      <c r="A351" s="1115"/>
      <c r="B351" s="187"/>
      <c r="C351" s="294"/>
      <c r="D351" s="1198"/>
      <c r="E351" s="1213"/>
      <c r="F351" s="1183"/>
      <c r="G351" s="1183"/>
      <c r="H351" s="1181"/>
      <c r="I351" s="1205"/>
      <c r="J351" s="196"/>
      <c r="K351" s="196"/>
      <c r="L351" s="273"/>
      <c r="M351" s="1224"/>
      <c r="N351" s="34"/>
      <c r="O351" s="422"/>
    </row>
    <row r="352" spans="1:15" hidden="1" outlineLevel="1" x14ac:dyDescent="0.2">
      <c r="A352" s="803">
        <v>4</v>
      </c>
      <c r="B352" s="365"/>
      <c r="C352" s="382"/>
      <c r="D352" s="967"/>
      <c r="E352" s="376"/>
      <c r="F352" s="379"/>
      <c r="G352" s="379"/>
      <c r="H352" s="979">
        <f t="shared" ref="H352:H363" si="36">D352*F352</f>
        <v>0</v>
      </c>
      <c r="I352" s="980">
        <f t="shared" ref="I352:I363" si="37">D352*G352</f>
        <v>0</v>
      </c>
      <c r="J352" s="186">
        <f t="shared" ref="J352:J363" si="38">SUM(H352:I352)</f>
        <v>0</v>
      </c>
      <c r="K352" s="186">
        <f t="shared" ref="K352:K363" si="39">J352*1.27</f>
        <v>0</v>
      </c>
      <c r="L352" s="994"/>
      <c r="M352" s="47"/>
      <c r="N352" s="34"/>
      <c r="O352" s="422"/>
    </row>
    <row r="353" spans="1:15" hidden="1" outlineLevel="1" x14ac:dyDescent="0.2">
      <c r="A353" s="804">
        <v>5</v>
      </c>
      <c r="B353" s="794"/>
      <c r="C353" s="795"/>
      <c r="D353" s="792"/>
      <c r="E353" s="796"/>
      <c r="F353" s="790"/>
      <c r="G353" s="790"/>
      <c r="H353" s="997">
        <f t="shared" si="36"/>
        <v>0</v>
      </c>
      <c r="I353" s="998">
        <f t="shared" si="37"/>
        <v>0</v>
      </c>
      <c r="J353" s="186">
        <f t="shared" si="38"/>
        <v>0</v>
      </c>
      <c r="K353" s="186">
        <f t="shared" si="39"/>
        <v>0</v>
      </c>
      <c r="L353" s="994"/>
      <c r="M353" s="47"/>
      <c r="N353" s="34"/>
      <c r="O353" s="422"/>
    </row>
    <row r="354" spans="1:15" hidden="1" outlineLevel="1" x14ac:dyDescent="0.2">
      <c r="A354" s="803">
        <v>6</v>
      </c>
      <c r="B354" s="365"/>
      <c r="C354" s="382"/>
      <c r="D354" s="967"/>
      <c r="E354" s="376"/>
      <c r="F354" s="379"/>
      <c r="G354" s="379"/>
      <c r="H354" s="979">
        <f t="shared" si="36"/>
        <v>0</v>
      </c>
      <c r="I354" s="980">
        <f t="shared" si="37"/>
        <v>0</v>
      </c>
      <c r="J354" s="186">
        <f t="shared" si="38"/>
        <v>0</v>
      </c>
      <c r="K354" s="186">
        <f t="shared" si="39"/>
        <v>0</v>
      </c>
      <c r="L354" s="994"/>
      <c r="M354" s="47"/>
      <c r="N354" s="34"/>
      <c r="O354" s="422"/>
    </row>
    <row r="355" spans="1:15" hidden="1" outlineLevel="1" x14ac:dyDescent="0.2">
      <c r="A355" s="804">
        <v>7</v>
      </c>
      <c r="B355" s="365"/>
      <c r="C355" s="382"/>
      <c r="D355" s="967"/>
      <c r="E355" s="376"/>
      <c r="F355" s="379"/>
      <c r="G355" s="379"/>
      <c r="H355" s="979">
        <f t="shared" si="36"/>
        <v>0</v>
      </c>
      <c r="I355" s="980">
        <f t="shared" si="37"/>
        <v>0</v>
      </c>
      <c r="J355" s="186">
        <f t="shared" si="38"/>
        <v>0</v>
      </c>
      <c r="K355" s="186">
        <f t="shared" si="39"/>
        <v>0</v>
      </c>
      <c r="L355" s="994"/>
      <c r="M355" s="47"/>
      <c r="N355" s="34"/>
      <c r="O355" s="422"/>
    </row>
    <row r="356" spans="1:15" hidden="1" outlineLevel="1" x14ac:dyDescent="0.2">
      <c r="A356" s="803">
        <v>8</v>
      </c>
      <c r="B356" s="794"/>
      <c r="C356" s="795"/>
      <c r="D356" s="792"/>
      <c r="E356" s="796"/>
      <c r="F356" s="790"/>
      <c r="G356" s="790"/>
      <c r="H356" s="997">
        <f t="shared" si="36"/>
        <v>0</v>
      </c>
      <c r="I356" s="998">
        <f t="shared" si="37"/>
        <v>0</v>
      </c>
      <c r="J356" s="186">
        <f t="shared" si="38"/>
        <v>0</v>
      </c>
      <c r="K356" s="186">
        <f t="shared" si="39"/>
        <v>0</v>
      </c>
      <c r="L356" s="994"/>
      <c r="M356" s="47"/>
      <c r="N356" s="34"/>
      <c r="O356" s="422"/>
    </row>
    <row r="357" spans="1:15" hidden="1" outlineLevel="1" x14ac:dyDescent="0.2">
      <c r="A357" s="804">
        <v>9</v>
      </c>
      <c r="B357" s="365"/>
      <c r="C357" s="382"/>
      <c r="D357" s="967"/>
      <c r="E357" s="376"/>
      <c r="F357" s="379"/>
      <c r="G357" s="379"/>
      <c r="H357" s="979">
        <f t="shared" si="36"/>
        <v>0</v>
      </c>
      <c r="I357" s="980">
        <f t="shared" si="37"/>
        <v>0</v>
      </c>
      <c r="J357" s="186">
        <f t="shared" si="38"/>
        <v>0</v>
      </c>
      <c r="K357" s="186">
        <f t="shared" si="39"/>
        <v>0</v>
      </c>
      <c r="L357" s="994"/>
      <c r="M357" s="47"/>
      <c r="N357" s="34"/>
      <c r="O357" s="422"/>
    </row>
    <row r="358" spans="1:15" hidden="1" outlineLevel="1" x14ac:dyDescent="0.2">
      <c r="A358" s="803">
        <v>10</v>
      </c>
      <c r="B358" s="365"/>
      <c r="C358" s="382"/>
      <c r="D358" s="967"/>
      <c r="E358" s="376"/>
      <c r="F358" s="379"/>
      <c r="G358" s="379"/>
      <c r="H358" s="979">
        <f t="shared" si="36"/>
        <v>0</v>
      </c>
      <c r="I358" s="980">
        <f t="shared" si="37"/>
        <v>0</v>
      </c>
      <c r="J358" s="186">
        <f t="shared" si="38"/>
        <v>0</v>
      </c>
      <c r="K358" s="186">
        <f t="shared" si="39"/>
        <v>0</v>
      </c>
      <c r="L358" s="994"/>
      <c r="M358" s="47"/>
      <c r="N358" s="34"/>
      <c r="O358" s="422"/>
    </row>
    <row r="359" spans="1:15" hidden="1" outlineLevel="1" x14ac:dyDescent="0.2">
      <c r="A359" s="804">
        <v>11</v>
      </c>
      <c r="B359" s="365"/>
      <c r="C359" s="382"/>
      <c r="D359" s="967"/>
      <c r="E359" s="376"/>
      <c r="F359" s="379"/>
      <c r="G359" s="379"/>
      <c r="H359" s="979">
        <f t="shared" si="36"/>
        <v>0</v>
      </c>
      <c r="I359" s="980">
        <f t="shared" si="37"/>
        <v>0</v>
      </c>
      <c r="J359" s="186">
        <f t="shared" si="38"/>
        <v>0</v>
      </c>
      <c r="K359" s="186">
        <f t="shared" si="39"/>
        <v>0</v>
      </c>
      <c r="L359" s="994"/>
      <c r="M359" s="47"/>
      <c r="N359" s="34"/>
      <c r="O359" s="422"/>
    </row>
    <row r="360" spans="1:15" hidden="1" outlineLevel="1" x14ac:dyDescent="0.2">
      <c r="A360" s="803">
        <v>12</v>
      </c>
      <c r="B360" s="794"/>
      <c r="C360" s="795"/>
      <c r="D360" s="792"/>
      <c r="E360" s="796"/>
      <c r="F360" s="790"/>
      <c r="G360" s="790"/>
      <c r="H360" s="997">
        <f t="shared" si="36"/>
        <v>0</v>
      </c>
      <c r="I360" s="998">
        <f t="shared" si="37"/>
        <v>0</v>
      </c>
      <c r="J360" s="186">
        <f t="shared" si="38"/>
        <v>0</v>
      </c>
      <c r="K360" s="186">
        <f t="shared" si="39"/>
        <v>0</v>
      </c>
      <c r="L360" s="994"/>
      <c r="M360" s="47"/>
      <c r="N360" s="34"/>
      <c r="O360" s="422"/>
    </row>
    <row r="361" spans="1:15" hidden="1" outlineLevel="1" x14ac:dyDescent="0.2">
      <c r="A361" s="804">
        <v>13</v>
      </c>
      <c r="B361" s="365"/>
      <c r="C361" s="382"/>
      <c r="D361" s="967"/>
      <c r="E361" s="376"/>
      <c r="F361" s="379"/>
      <c r="G361" s="379"/>
      <c r="H361" s="979">
        <f t="shared" si="36"/>
        <v>0</v>
      </c>
      <c r="I361" s="980">
        <f t="shared" si="37"/>
        <v>0</v>
      </c>
      <c r="J361" s="186">
        <f t="shared" si="38"/>
        <v>0</v>
      </c>
      <c r="K361" s="186">
        <f t="shared" si="39"/>
        <v>0</v>
      </c>
      <c r="L361" s="994"/>
      <c r="M361" s="47"/>
      <c r="N361" s="34"/>
      <c r="O361" s="422"/>
    </row>
    <row r="362" spans="1:15" hidden="1" outlineLevel="1" x14ac:dyDescent="0.2">
      <c r="A362" s="803">
        <v>14</v>
      </c>
      <c r="B362" s="365"/>
      <c r="C362" s="382"/>
      <c r="D362" s="967"/>
      <c r="E362" s="376"/>
      <c r="F362" s="379"/>
      <c r="G362" s="379"/>
      <c r="H362" s="979">
        <f t="shared" si="36"/>
        <v>0</v>
      </c>
      <c r="I362" s="980">
        <f t="shared" si="37"/>
        <v>0</v>
      </c>
      <c r="J362" s="186">
        <f t="shared" si="38"/>
        <v>0</v>
      </c>
      <c r="K362" s="186">
        <f t="shared" si="39"/>
        <v>0</v>
      </c>
      <c r="L362" s="994"/>
      <c r="M362" s="47"/>
      <c r="N362" s="34"/>
      <c r="O362" s="422"/>
    </row>
    <row r="363" spans="1:15" s="537" customFormat="1" ht="13.5" hidden="1" outlineLevel="1" thickBot="1" x14ac:dyDescent="0.25">
      <c r="A363" s="805">
        <v>15</v>
      </c>
      <c r="B363" s="798" t="s">
        <v>147</v>
      </c>
      <c r="C363" s="797"/>
      <c r="D363" s="793"/>
      <c r="E363" s="798" t="s">
        <v>26</v>
      </c>
      <c r="F363" s="791"/>
      <c r="G363" s="791"/>
      <c r="H363" s="949">
        <f t="shared" si="36"/>
        <v>0</v>
      </c>
      <c r="I363" s="952">
        <f t="shared" si="37"/>
        <v>0</v>
      </c>
      <c r="J363" s="196">
        <f t="shared" si="38"/>
        <v>0</v>
      </c>
      <c r="K363" s="196">
        <f t="shared" si="39"/>
        <v>0</v>
      </c>
      <c r="L363" s="273"/>
      <c r="M363" s="47"/>
      <c r="N363" s="34"/>
    </row>
    <row r="364" spans="1:15" s="537" customFormat="1" ht="28.5" hidden="1" customHeight="1" outlineLevel="1" thickBot="1" x14ac:dyDescent="0.25">
      <c r="A364" s="1118" t="s">
        <v>321</v>
      </c>
      <c r="B364" s="1119"/>
      <c r="C364" s="799"/>
      <c r="D364" s="800"/>
      <c r="E364" s="801"/>
      <c r="F364" s="802"/>
      <c r="G364" s="802"/>
      <c r="H364" s="198">
        <f>ROUND(SUM(H344:H363),0)</f>
        <v>0</v>
      </c>
      <c r="I364" s="198">
        <f>ROUND(SUM(I344:I363),0)</f>
        <v>0</v>
      </c>
      <c r="J364" s="199">
        <f>ROUND(SUM(J344:J363),0)</f>
        <v>0</v>
      </c>
      <c r="K364" s="199">
        <f>ROUND(SUM(K344:K363),0)</f>
        <v>0</v>
      </c>
      <c r="L364" s="274"/>
      <c r="M364" s="47"/>
      <c r="N364" s="34"/>
    </row>
    <row r="365" spans="1:15" ht="27.75" hidden="1" customHeight="1" outlineLevel="1" thickBot="1" x14ac:dyDescent="0.25">
      <c r="A365" s="1121" t="s">
        <v>267</v>
      </c>
      <c r="B365" s="1122"/>
      <c r="C365" s="1122"/>
      <c r="D365" s="1122"/>
      <c r="E365" s="1122"/>
      <c r="F365" s="1122"/>
      <c r="G365" s="1122"/>
      <c r="H365" s="1122"/>
      <c r="I365" s="1123"/>
      <c r="J365" s="855"/>
      <c r="K365" s="855"/>
      <c r="L365" s="469"/>
      <c r="M365" s="467"/>
    </row>
    <row r="366" spans="1:15" s="537" customFormat="1" ht="15.75" hidden="1" outlineLevel="1" x14ac:dyDescent="0.2">
      <c r="A366" s="1210">
        <v>1</v>
      </c>
      <c r="B366" s="298"/>
      <c r="C366" s="706"/>
      <c r="D366" s="1219"/>
      <c r="E366" s="1218" t="s">
        <v>21</v>
      </c>
      <c r="F366" s="1209"/>
      <c r="G366" s="1209"/>
      <c r="H366" s="1223">
        <f>D366*F366</f>
        <v>0</v>
      </c>
      <c r="I366" s="1202">
        <f>D366*G366</f>
        <v>0</v>
      </c>
      <c r="J366" s="196">
        <f>SUM(H366:I366)</f>
        <v>0</v>
      </c>
      <c r="K366" s="196">
        <f>J366*1.27</f>
        <v>0</v>
      </c>
      <c r="L366" s="273"/>
      <c r="M366" s="1224"/>
      <c r="N366" s="34"/>
    </row>
    <row r="367" spans="1:15" s="537" customFormat="1" ht="15.75" hidden="1" outlineLevel="1" x14ac:dyDescent="0.2">
      <c r="A367" s="1211"/>
      <c r="B367" s="35"/>
      <c r="C367" s="684"/>
      <c r="D367" s="1220"/>
      <c r="E367" s="1096"/>
      <c r="F367" s="1094"/>
      <c r="G367" s="1094"/>
      <c r="H367" s="1125"/>
      <c r="I367" s="1126"/>
      <c r="J367" s="196"/>
      <c r="K367" s="196"/>
      <c r="L367" s="273"/>
      <c r="M367" s="1224"/>
      <c r="N367" s="34"/>
    </row>
    <row r="368" spans="1:15" hidden="1" outlineLevel="1" x14ac:dyDescent="0.2">
      <c r="A368" s="995">
        <v>2</v>
      </c>
      <c r="B368" s="365"/>
      <c r="C368" s="382"/>
      <c r="D368" s="806"/>
      <c r="E368" s="376"/>
      <c r="F368" s="379"/>
      <c r="G368" s="379"/>
      <c r="H368" s="979">
        <f>D368*F368</f>
        <v>0</v>
      </c>
      <c r="I368" s="980">
        <f>D368*G368</f>
        <v>0</v>
      </c>
      <c r="J368" s="186">
        <f>SUM(H368:I368)</f>
        <v>0</v>
      </c>
      <c r="K368" s="186">
        <f>J368*1.27</f>
        <v>0</v>
      </c>
      <c r="L368" s="994"/>
      <c r="M368" s="47"/>
      <c r="N368" s="34"/>
      <c r="O368" s="422"/>
    </row>
    <row r="369" spans="1:15" hidden="1" outlineLevel="1" x14ac:dyDescent="0.2">
      <c r="A369" s="995">
        <v>3</v>
      </c>
      <c r="B369" s="365"/>
      <c r="C369" s="382"/>
      <c r="D369" s="806"/>
      <c r="E369" s="376"/>
      <c r="F369" s="379"/>
      <c r="G369" s="379"/>
      <c r="H369" s="979">
        <f>D369*F369</f>
        <v>0</v>
      </c>
      <c r="I369" s="980">
        <f>D369*G369</f>
        <v>0</v>
      </c>
      <c r="J369" s="186">
        <f>SUM(H369:I369)</f>
        <v>0</v>
      </c>
      <c r="K369" s="186">
        <f>J369*1.27</f>
        <v>0</v>
      </c>
      <c r="L369" s="994"/>
      <c r="M369" s="47"/>
      <c r="N369" s="34"/>
      <c r="O369" s="422"/>
    </row>
    <row r="370" spans="1:15" hidden="1" outlineLevel="1" x14ac:dyDescent="0.2">
      <c r="A370" s="995">
        <v>4</v>
      </c>
      <c r="B370" s="365"/>
      <c r="C370" s="382"/>
      <c r="D370" s="806"/>
      <c r="E370" s="376"/>
      <c r="F370" s="379"/>
      <c r="G370" s="379"/>
      <c r="H370" s="979">
        <f>D370*F370</f>
        <v>0</v>
      </c>
      <c r="I370" s="980">
        <f>D370*G370</f>
        <v>0</v>
      </c>
      <c r="J370" s="186">
        <f>SUM(H370:I370)</f>
        <v>0</v>
      </c>
      <c r="K370" s="186">
        <f>J370*1.27</f>
        <v>0</v>
      </c>
      <c r="L370" s="994"/>
      <c r="M370" s="47"/>
      <c r="N370" s="34"/>
      <c r="O370" s="422"/>
    </row>
    <row r="371" spans="1:15" s="422" customFormat="1" ht="13.5" hidden="1" outlineLevel="1" thickBot="1" x14ac:dyDescent="0.25">
      <c r="A371" s="15">
        <v>5</v>
      </c>
      <c r="B371" s="791"/>
      <c r="C371" s="797"/>
      <c r="D371" s="807"/>
      <c r="E371" s="791"/>
      <c r="F371" s="791"/>
      <c r="G371" s="791"/>
      <c r="H371" s="979">
        <f>D371*F371</f>
        <v>0</v>
      </c>
      <c r="I371" s="980">
        <f>D371*G371</f>
        <v>0</v>
      </c>
      <c r="J371" s="186">
        <f>SUM(H371:I371)</f>
        <v>0</v>
      </c>
      <c r="K371" s="186">
        <f>J371*1.27</f>
        <v>0</v>
      </c>
      <c r="L371" s="994"/>
      <c r="M371" s="46"/>
      <c r="N371" s="34"/>
    </row>
    <row r="372" spans="1:15" s="17" customFormat="1" ht="28.5" hidden="1" customHeight="1" outlineLevel="1" thickBot="1" x14ac:dyDescent="0.25">
      <c r="A372" s="1110" t="s">
        <v>322</v>
      </c>
      <c r="B372" s="1111"/>
      <c r="C372" s="799"/>
      <c r="D372" s="808"/>
      <c r="E372" s="809"/>
      <c r="F372" s="810"/>
      <c r="G372" s="810"/>
      <c r="H372" s="198">
        <f>ROUND(SUM(H366:H371),0)</f>
        <v>0</v>
      </c>
      <c r="I372" s="198">
        <f>ROUND(SUM(I366:I371),0)</f>
        <v>0</v>
      </c>
      <c r="J372" s="199">
        <f>ROUND(SUM(J366:J371),0)</f>
        <v>0</v>
      </c>
      <c r="K372" s="199">
        <f>ROUND(SUM(K366:K371),0)</f>
        <v>0</v>
      </c>
      <c r="L372" s="274"/>
      <c r="M372" s="46"/>
      <c r="N372" s="34"/>
      <c r="O372" s="23"/>
    </row>
    <row r="373" spans="1:15" ht="25.5" customHeight="1" collapsed="1" thickBot="1" x14ac:dyDescent="0.25">
      <c r="A373" s="643">
        <f>'18'!A17</f>
        <v>0</v>
      </c>
      <c r="B373" s="644">
        <f>'18'!B17</f>
        <v>0</v>
      </c>
      <c r="C373" s="645">
        <f>'18'!E17</f>
        <v>0</v>
      </c>
      <c r="D373" s="645">
        <f>'18'!F17</f>
        <v>0</v>
      </c>
      <c r="E373" s="645">
        <f>'18'!G17</f>
        <v>0</v>
      </c>
      <c r="F373" s="1221" t="s">
        <v>20</v>
      </c>
      <c r="G373" s="1222"/>
      <c r="H373" s="200">
        <f>H364+H372</f>
        <v>0</v>
      </c>
      <c r="I373" s="201">
        <f>I364+I372</f>
        <v>0</v>
      </c>
      <c r="J373" s="202">
        <f>J364+J372</f>
        <v>0</v>
      </c>
      <c r="K373" s="202">
        <f>K364+K372</f>
        <v>0</v>
      </c>
      <c r="L373" s="300">
        <f>IF(K344&gt;0,1,0)</f>
        <v>0</v>
      </c>
    </row>
    <row r="374" spans="1:15" ht="5.25" customHeight="1" thickTop="1" x14ac:dyDescent="0.2">
      <c r="A374" s="1217"/>
      <c r="B374" s="1109"/>
      <c r="C374" s="195"/>
      <c r="D374" s="276"/>
      <c r="E374" s="207"/>
      <c r="F374" s="203"/>
      <c r="G374" s="203"/>
      <c r="H374" s="203"/>
      <c r="I374" s="204"/>
      <c r="J374" s="205"/>
      <c r="K374" s="205"/>
      <c r="L374" s="300"/>
    </row>
    <row r="375" spans="1:15" ht="12.75" customHeight="1" x14ac:dyDescent="0.2">
      <c r="A375" s="1207" t="s">
        <v>319</v>
      </c>
      <c r="B375" s="1208"/>
      <c r="C375" s="1199">
        <f>K364</f>
        <v>0</v>
      </c>
      <c r="D375" s="1199"/>
      <c r="E375" s="1200"/>
      <c r="F375" s="811"/>
      <c r="G375" s="811"/>
      <c r="H375" s="313">
        <f>H364</f>
        <v>0</v>
      </c>
      <c r="I375" s="314">
        <f>I364</f>
        <v>0</v>
      </c>
      <c r="J375" s="205"/>
      <c r="K375" s="205"/>
      <c r="L375" s="300">
        <f>IF(K347&gt;0,1,0)</f>
        <v>0</v>
      </c>
      <c r="M375" s="47"/>
    </row>
    <row r="376" spans="1:15" ht="12.75" customHeight="1" x14ac:dyDescent="0.2">
      <c r="A376" s="1185" t="s">
        <v>320</v>
      </c>
      <c r="B376" s="1186"/>
      <c r="C376" s="1215">
        <f>K372</f>
        <v>0</v>
      </c>
      <c r="D376" s="1215"/>
      <c r="E376" s="1201"/>
      <c r="F376" s="812"/>
      <c r="G376" s="812"/>
      <c r="H376" s="315">
        <f>H372</f>
        <v>0</v>
      </c>
      <c r="I376" s="316">
        <f>I372</f>
        <v>0</v>
      </c>
      <c r="J376" s="205"/>
      <c r="K376" s="205"/>
      <c r="L376" s="275"/>
      <c r="M376" s="47"/>
    </row>
    <row r="377" spans="1:15" ht="12.75" customHeight="1" thickBot="1" x14ac:dyDescent="0.3">
      <c r="A377" s="1193" t="s">
        <v>145</v>
      </c>
      <c r="B377" s="1194"/>
      <c r="C377" s="1195">
        <f>SUM(C375:D376)</f>
        <v>0</v>
      </c>
      <c r="D377" s="1196"/>
      <c r="E377" s="292" t="str">
        <f>IF(C377=K373,"","Hiba!")</f>
        <v/>
      </c>
      <c r="F377" s="813"/>
      <c r="G377" s="813"/>
      <c r="H377" s="813"/>
      <c r="I377" s="814"/>
      <c r="J377" s="205"/>
      <c r="K377" s="205"/>
      <c r="L377" s="275"/>
      <c r="M377" s="47"/>
    </row>
    <row r="378" spans="1:15" ht="6" customHeight="1" thickBot="1" x14ac:dyDescent="0.25">
      <c r="J378" s="205"/>
      <c r="K378" s="205"/>
      <c r="L378" s="275"/>
      <c r="M378" s="47"/>
    </row>
    <row r="379" spans="1:15" s="5" customFormat="1" ht="26.25" hidden="1" outlineLevel="1" thickBot="1" x14ac:dyDescent="0.25">
      <c r="A379" s="788" t="s">
        <v>6</v>
      </c>
      <c r="B379" s="789" t="s">
        <v>7</v>
      </c>
      <c r="C379" s="789" t="s">
        <v>69</v>
      </c>
      <c r="D379" s="789" t="s">
        <v>8</v>
      </c>
      <c r="E379" s="789" t="s">
        <v>9</v>
      </c>
      <c r="F379" s="288" t="s">
        <v>10</v>
      </c>
      <c r="G379" s="288" t="s">
        <v>11</v>
      </c>
      <c r="H379" s="288" t="s">
        <v>12</v>
      </c>
      <c r="I379" s="289" t="s">
        <v>13</v>
      </c>
      <c r="J379" s="936" t="s">
        <v>0</v>
      </c>
      <c r="K379" s="936" t="s">
        <v>1</v>
      </c>
      <c r="L379" s="937"/>
      <c r="M379" s="18" t="s">
        <v>37</v>
      </c>
      <c r="N379" s="84"/>
    </row>
    <row r="380" spans="1:15" ht="27.75" hidden="1" customHeight="1" outlineLevel="1" thickBot="1" x14ac:dyDescent="0.25">
      <c r="A380" s="1121" t="s">
        <v>268</v>
      </c>
      <c r="B380" s="1122"/>
      <c r="C380" s="1122"/>
      <c r="D380" s="1122"/>
      <c r="E380" s="1122"/>
      <c r="F380" s="1122"/>
      <c r="G380" s="1122"/>
      <c r="H380" s="1122"/>
      <c r="I380" s="1123"/>
      <c r="J380" s="855"/>
      <c r="K380" s="855"/>
      <c r="L380" s="469"/>
      <c r="M380" s="467"/>
    </row>
    <row r="381" spans="1:15" ht="15.75" hidden="1" outlineLevel="1" x14ac:dyDescent="0.2">
      <c r="A381" s="1216">
        <v>1</v>
      </c>
      <c r="B381" s="629"/>
      <c r="C381" s="630"/>
      <c r="D381" s="1214"/>
      <c r="E381" s="1187" t="s">
        <v>15</v>
      </c>
      <c r="F381" s="1190"/>
      <c r="G381" s="1190"/>
      <c r="H381" s="1206">
        <f>D381*F381</f>
        <v>0</v>
      </c>
      <c r="I381" s="1179">
        <f>D381*G381</f>
        <v>0</v>
      </c>
      <c r="J381" s="196">
        <f>SUM(H381:I381)</f>
        <v>0</v>
      </c>
      <c r="K381" s="196">
        <f>J381*1.27</f>
        <v>0</v>
      </c>
      <c r="M381" s="1224"/>
      <c r="N381" s="34"/>
      <c r="O381" s="422"/>
    </row>
    <row r="382" spans="1:15" ht="15.75" hidden="1" outlineLevel="1" x14ac:dyDescent="0.2">
      <c r="A382" s="1177"/>
      <c r="B382" s="964" t="s">
        <v>326</v>
      </c>
      <c r="C382" s="631"/>
      <c r="D382" s="1188"/>
      <c r="E382" s="1097"/>
      <c r="F382" s="1095"/>
      <c r="G382" s="1095"/>
      <c r="H382" s="1099"/>
      <c r="I382" s="1098"/>
      <c r="J382" s="196"/>
      <c r="K382" s="196"/>
      <c r="L382" s="273"/>
      <c r="M382" s="1224"/>
      <c r="N382" s="34"/>
      <c r="O382" s="422"/>
    </row>
    <row r="383" spans="1:15" ht="15.75" hidden="1" outlineLevel="1" x14ac:dyDescent="0.2">
      <c r="A383" s="1124"/>
      <c r="B383" s="637" t="s">
        <v>329</v>
      </c>
      <c r="C383" s="631"/>
      <c r="D383" s="1188"/>
      <c r="E383" s="1097"/>
      <c r="F383" s="1095"/>
      <c r="G383" s="1095"/>
      <c r="H383" s="1099"/>
      <c r="I383" s="1098"/>
      <c r="J383" s="196"/>
      <c r="K383" s="196"/>
      <c r="L383" s="273"/>
      <c r="M383" s="725"/>
      <c r="N383" s="34"/>
      <c r="O383" s="422"/>
    </row>
    <row r="384" spans="1:15" ht="15.75" hidden="1" outlineLevel="1" x14ac:dyDescent="0.2">
      <c r="A384" s="1176">
        <v>2</v>
      </c>
      <c r="B384" s="632"/>
      <c r="C384" s="634"/>
      <c r="D384" s="1188"/>
      <c r="E384" s="1097" t="s">
        <v>15</v>
      </c>
      <c r="F384" s="1095"/>
      <c r="G384" s="1095"/>
      <c r="H384" s="1099">
        <f>D384*F384</f>
        <v>0</v>
      </c>
      <c r="I384" s="1098">
        <f>D384*G384</f>
        <v>0</v>
      </c>
      <c r="J384" s="196">
        <f>SUM(H384:I384)</f>
        <v>0</v>
      </c>
      <c r="K384" s="196">
        <f>J384*1.27</f>
        <v>0</v>
      </c>
      <c r="L384" s="273"/>
      <c r="M384" s="1224"/>
      <c r="N384" s="34"/>
      <c r="O384" s="422"/>
    </row>
    <row r="385" spans="1:15" ht="15.75" hidden="1" outlineLevel="1" x14ac:dyDescent="0.2">
      <c r="A385" s="1177"/>
      <c r="B385" s="964" t="s">
        <v>327</v>
      </c>
      <c r="C385" s="631"/>
      <c r="D385" s="1188"/>
      <c r="E385" s="1097"/>
      <c r="F385" s="1095"/>
      <c r="G385" s="1095"/>
      <c r="H385" s="1099"/>
      <c r="I385" s="1098"/>
      <c r="J385" s="196"/>
      <c r="K385" s="196"/>
      <c r="L385" s="273"/>
      <c r="M385" s="1224"/>
      <c r="N385" s="34"/>
      <c r="O385" s="422"/>
    </row>
    <row r="386" spans="1:15" ht="16.5" hidden="1" outlineLevel="1" thickBot="1" x14ac:dyDescent="0.25">
      <c r="A386" s="1178"/>
      <c r="B386" s="636" t="s">
        <v>328</v>
      </c>
      <c r="C386" s="633"/>
      <c r="D386" s="1189"/>
      <c r="E386" s="1191"/>
      <c r="F386" s="1192"/>
      <c r="G386" s="1192"/>
      <c r="H386" s="1184"/>
      <c r="I386" s="1203"/>
      <c r="J386" s="196"/>
      <c r="K386" s="196"/>
      <c r="L386" s="273"/>
      <c r="M386" s="725"/>
      <c r="N386" s="34"/>
      <c r="O386" s="422"/>
    </row>
    <row r="387" spans="1:15" ht="17.25" hidden="1" outlineLevel="1" thickTop="1" thickBot="1" x14ac:dyDescent="0.25">
      <c r="A387" s="1124">
        <v>3</v>
      </c>
      <c r="B387" s="298"/>
      <c r="C387" s="299"/>
      <c r="D387" s="1197"/>
      <c r="E387" s="1212" t="s">
        <v>15</v>
      </c>
      <c r="F387" s="1182"/>
      <c r="G387" s="1182"/>
      <c r="H387" s="1180">
        <f>D387*F387</f>
        <v>0</v>
      </c>
      <c r="I387" s="1204">
        <f>D387*G387</f>
        <v>0</v>
      </c>
      <c r="J387" s="196">
        <f>SUM(H387:I387)</f>
        <v>0</v>
      </c>
      <c r="K387" s="196">
        <f>J387*1.27</f>
        <v>0</v>
      </c>
      <c r="L387" s="273"/>
      <c r="M387" s="1224"/>
      <c r="N387" s="34"/>
      <c r="O387" s="422"/>
    </row>
    <row r="388" spans="1:15" ht="16.5" hidden="1" outlineLevel="1" thickTop="1" x14ac:dyDescent="0.2">
      <c r="A388" s="1115"/>
      <c r="B388" s="187"/>
      <c r="C388" s="294"/>
      <c r="D388" s="1198"/>
      <c r="E388" s="1213"/>
      <c r="F388" s="1183"/>
      <c r="G388" s="1183"/>
      <c r="H388" s="1181"/>
      <c r="I388" s="1205"/>
      <c r="J388" s="196"/>
      <c r="K388" s="196"/>
      <c r="L388" s="273"/>
      <c r="M388" s="1224"/>
      <c r="N388" s="34"/>
      <c r="O388" s="422"/>
    </row>
    <row r="389" spans="1:15" hidden="1" outlineLevel="1" x14ac:dyDescent="0.2">
      <c r="A389" s="803">
        <v>4</v>
      </c>
      <c r="B389" s="365"/>
      <c r="C389" s="382"/>
      <c r="D389" s="996"/>
      <c r="E389" s="376"/>
      <c r="F389" s="379"/>
      <c r="G389" s="379"/>
      <c r="H389" s="979">
        <f t="shared" ref="H389:H400" si="40">D389*F389</f>
        <v>0</v>
      </c>
      <c r="I389" s="980">
        <f t="shared" ref="I389:I400" si="41">D389*G389</f>
        <v>0</v>
      </c>
      <c r="J389" s="186">
        <f t="shared" ref="J389:J400" si="42">SUM(H389:I389)</f>
        <v>0</v>
      </c>
      <c r="K389" s="186">
        <f t="shared" ref="K389:K400" si="43">J389*1.27</f>
        <v>0</v>
      </c>
      <c r="L389" s="994"/>
      <c r="M389" s="47"/>
      <c r="N389" s="34"/>
      <c r="O389" s="422"/>
    </row>
    <row r="390" spans="1:15" hidden="1" outlineLevel="1" x14ac:dyDescent="0.2">
      <c r="A390" s="804">
        <v>5</v>
      </c>
      <c r="B390" s="794"/>
      <c r="C390" s="795"/>
      <c r="D390" s="792"/>
      <c r="E390" s="796"/>
      <c r="F390" s="790"/>
      <c r="G390" s="790"/>
      <c r="H390" s="997">
        <f t="shared" si="40"/>
        <v>0</v>
      </c>
      <c r="I390" s="998">
        <f t="shared" si="41"/>
        <v>0</v>
      </c>
      <c r="J390" s="186">
        <f t="shared" si="42"/>
        <v>0</v>
      </c>
      <c r="K390" s="186">
        <f t="shared" si="43"/>
        <v>0</v>
      </c>
      <c r="L390" s="994"/>
      <c r="M390" s="47"/>
      <c r="N390" s="34"/>
      <c r="O390" s="422"/>
    </row>
    <row r="391" spans="1:15" hidden="1" outlineLevel="1" x14ac:dyDescent="0.2">
      <c r="A391" s="803">
        <v>6</v>
      </c>
      <c r="B391" s="365"/>
      <c r="C391" s="382"/>
      <c r="D391" s="996"/>
      <c r="E391" s="376"/>
      <c r="F391" s="379"/>
      <c r="G391" s="379"/>
      <c r="H391" s="979">
        <f t="shared" si="40"/>
        <v>0</v>
      </c>
      <c r="I391" s="980">
        <f t="shared" si="41"/>
        <v>0</v>
      </c>
      <c r="J391" s="186">
        <f t="shared" si="42"/>
        <v>0</v>
      </c>
      <c r="K391" s="186">
        <f t="shared" si="43"/>
        <v>0</v>
      </c>
      <c r="L391" s="994"/>
      <c r="M391" s="47"/>
      <c r="N391" s="34"/>
      <c r="O391" s="422"/>
    </row>
    <row r="392" spans="1:15" hidden="1" outlineLevel="1" x14ac:dyDescent="0.2">
      <c r="A392" s="804">
        <v>7</v>
      </c>
      <c r="B392" s="365"/>
      <c r="C392" s="382"/>
      <c r="D392" s="996"/>
      <c r="E392" s="376"/>
      <c r="F392" s="379"/>
      <c r="G392" s="379"/>
      <c r="H392" s="979">
        <f t="shared" si="40"/>
        <v>0</v>
      </c>
      <c r="I392" s="980">
        <f t="shared" si="41"/>
        <v>0</v>
      </c>
      <c r="J392" s="186">
        <f t="shared" si="42"/>
        <v>0</v>
      </c>
      <c r="K392" s="186">
        <f t="shared" si="43"/>
        <v>0</v>
      </c>
      <c r="L392" s="994"/>
      <c r="M392" s="47"/>
      <c r="N392" s="34"/>
      <c r="O392" s="422"/>
    </row>
    <row r="393" spans="1:15" hidden="1" outlineLevel="1" x14ac:dyDescent="0.2">
      <c r="A393" s="803">
        <v>8</v>
      </c>
      <c r="B393" s="794"/>
      <c r="C393" s="795"/>
      <c r="D393" s="792"/>
      <c r="E393" s="796"/>
      <c r="F393" s="790"/>
      <c r="G393" s="790"/>
      <c r="H393" s="997">
        <f t="shared" si="40"/>
        <v>0</v>
      </c>
      <c r="I393" s="998">
        <f t="shared" si="41"/>
        <v>0</v>
      </c>
      <c r="J393" s="186">
        <f t="shared" si="42"/>
        <v>0</v>
      </c>
      <c r="K393" s="186">
        <f t="shared" si="43"/>
        <v>0</v>
      </c>
      <c r="L393" s="994"/>
      <c r="M393" s="47"/>
      <c r="N393" s="34"/>
      <c r="O393" s="422"/>
    </row>
    <row r="394" spans="1:15" hidden="1" outlineLevel="1" x14ac:dyDescent="0.2">
      <c r="A394" s="804">
        <v>9</v>
      </c>
      <c r="B394" s="365"/>
      <c r="C394" s="382"/>
      <c r="D394" s="996"/>
      <c r="E394" s="376"/>
      <c r="F394" s="379"/>
      <c r="G394" s="379"/>
      <c r="H394" s="979">
        <f t="shared" si="40"/>
        <v>0</v>
      </c>
      <c r="I394" s="980">
        <f t="shared" si="41"/>
        <v>0</v>
      </c>
      <c r="J394" s="186">
        <f t="shared" si="42"/>
        <v>0</v>
      </c>
      <c r="K394" s="186">
        <f t="shared" si="43"/>
        <v>0</v>
      </c>
      <c r="L394" s="994"/>
      <c r="M394" s="47"/>
      <c r="N394" s="34"/>
      <c r="O394" s="422"/>
    </row>
    <row r="395" spans="1:15" hidden="1" outlineLevel="1" x14ac:dyDescent="0.2">
      <c r="A395" s="803">
        <v>10</v>
      </c>
      <c r="B395" s="365"/>
      <c r="C395" s="382"/>
      <c r="D395" s="996"/>
      <c r="E395" s="376"/>
      <c r="F395" s="379"/>
      <c r="G395" s="379"/>
      <c r="H395" s="979">
        <f t="shared" si="40"/>
        <v>0</v>
      </c>
      <c r="I395" s="980">
        <f t="shared" si="41"/>
        <v>0</v>
      </c>
      <c r="J395" s="186">
        <f t="shared" si="42"/>
        <v>0</v>
      </c>
      <c r="K395" s="186">
        <f t="shared" si="43"/>
        <v>0</v>
      </c>
      <c r="L395" s="994"/>
      <c r="M395" s="47"/>
      <c r="N395" s="34"/>
      <c r="O395" s="422"/>
    </row>
    <row r="396" spans="1:15" hidden="1" outlineLevel="1" x14ac:dyDescent="0.2">
      <c r="A396" s="804">
        <v>11</v>
      </c>
      <c r="B396" s="365"/>
      <c r="C396" s="382"/>
      <c r="D396" s="996"/>
      <c r="E396" s="376"/>
      <c r="F396" s="379"/>
      <c r="G396" s="379"/>
      <c r="H396" s="979">
        <f t="shared" si="40"/>
        <v>0</v>
      </c>
      <c r="I396" s="980">
        <f t="shared" si="41"/>
        <v>0</v>
      </c>
      <c r="J396" s="186">
        <f t="shared" si="42"/>
        <v>0</v>
      </c>
      <c r="K396" s="186">
        <f t="shared" si="43"/>
        <v>0</v>
      </c>
      <c r="L396" s="994"/>
      <c r="M396" s="47"/>
      <c r="N396" s="34"/>
      <c r="O396" s="422"/>
    </row>
    <row r="397" spans="1:15" hidden="1" outlineLevel="1" x14ac:dyDescent="0.2">
      <c r="A397" s="803">
        <v>12</v>
      </c>
      <c r="B397" s="794"/>
      <c r="C397" s="795"/>
      <c r="D397" s="792"/>
      <c r="E397" s="796"/>
      <c r="F397" s="790"/>
      <c r="G397" s="790"/>
      <c r="H397" s="997">
        <f t="shared" si="40"/>
        <v>0</v>
      </c>
      <c r="I397" s="998">
        <f t="shared" si="41"/>
        <v>0</v>
      </c>
      <c r="J397" s="186">
        <f t="shared" si="42"/>
        <v>0</v>
      </c>
      <c r="K397" s="186">
        <f t="shared" si="43"/>
        <v>0</v>
      </c>
      <c r="L397" s="994"/>
      <c r="M397" s="47"/>
      <c r="N397" s="34"/>
      <c r="O397" s="422"/>
    </row>
    <row r="398" spans="1:15" hidden="1" outlineLevel="1" x14ac:dyDescent="0.2">
      <c r="A398" s="804">
        <v>13</v>
      </c>
      <c r="B398" s="365"/>
      <c r="C398" s="382"/>
      <c r="D398" s="996"/>
      <c r="E398" s="376"/>
      <c r="F398" s="379"/>
      <c r="G398" s="379"/>
      <c r="H398" s="979">
        <f t="shared" si="40"/>
        <v>0</v>
      </c>
      <c r="I398" s="980">
        <f t="shared" si="41"/>
        <v>0</v>
      </c>
      <c r="J398" s="186">
        <f t="shared" si="42"/>
        <v>0</v>
      </c>
      <c r="K398" s="186">
        <f t="shared" si="43"/>
        <v>0</v>
      </c>
      <c r="L398" s="994"/>
      <c r="M398" s="47"/>
      <c r="N398" s="34"/>
      <c r="O398" s="422"/>
    </row>
    <row r="399" spans="1:15" hidden="1" outlineLevel="1" x14ac:dyDescent="0.2">
      <c r="A399" s="803">
        <v>14</v>
      </c>
      <c r="B399" s="365"/>
      <c r="C399" s="382"/>
      <c r="D399" s="996"/>
      <c r="E399" s="376"/>
      <c r="F399" s="379"/>
      <c r="G399" s="379"/>
      <c r="H399" s="979">
        <f t="shared" si="40"/>
        <v>0</v>
      </c>
      <c r="I399" s="980">
        <f t="shared" si="41"/>
        <v>0</v>
      </c>
      <c r="J399" s="186">
        <f t="shared" si="42"/>
        <v>0</v>
      </c>
      <c r="K399" s="186">
        <f t="shared" si="43"/>
        <v>0</v>
      </c>
      <c r="L399" s="994"/>
      <c r="M399" s="47"/>
      <c r="N399" s="34"/>
      <c r="O399" s="422"/>
    </row>
    <row r="400" spans="1:15" s="537" customFormat="1" ht="13.5" hidden="1" outlineLevel="1" thickBot="1" x14ac:dyDescent="0.25">
      <c r="A400" s="805">
        <v>15</v>
      </c>
      <c r="B400" s="798" t="s">
        <v>147</v>
      </c>
      <c r="C400" s="797"/>
      <c r="D400" s="793"/>
      <c r="E400" s="798" t="s">
        <v>26</v>
      </c>
      <c r="F400" s="791"/>
      <c r="G400" s="791"/>
      <c r="H400" s="949">
        <f t="shared" si="40"/>
        <v>0</v>
      </c>
      <c r="I400" s="952">
        <f t="shared" si="41"/>
        <v>0</v>
      </c>
      <c r="J400" s="196">
        <f t="shared" si="42"/>
        <v>0</v>
      </c>
      <c r="K400" s="196">
        <f t="shared" si="43"/>
        <v>0</v>
      </c>
      <c r="L400" s="273"/>
      <c r="M400" s="47"/>
      <c r="N400" s="34"/>
    </row>
    <row r="401" spans="1:15" s="537" customFormat="1" ht="28.5" hidden="1" customHeight="1" outlineLevel="1" thickBot="1" x14ac:dyDescent="0.25">
      <c r="A401" s="1118" t="s">
        <v>321</v>
      </c>
      <c r="B401" s="1119"/>
      <c r="C401" s="799"/>
      <c r="D401" s="800"/>
      <c r="E401" s="801"/>
      <c r="F401" s="802"/>
      <c r="G401" s="802"/>
      <c r="H401" s="198">
        <f>ROUND(SUM(H381:H400),0)</f>
        <v>0</v>
      </c>
      <c r="I401" s="198">
        <f>ROUND(SUM(I381:I400),0)</f>
        <v>0</v>
      </c>
      <c r="J401" s="199">
        <f>ROUND(SUM(J381:J400),0)</f>
        <v>0</v>
      </c>
      <c r="K401" s="199">
        <f>ROUND(SUM(K381:K400),0)</f>
        <v>0</v>
      </c>
      <c r="L401" s="274"/>
      <c r="M401" s="47"/>
      <c r="N401" s="34"/>
    </row>
    <row r="402" spans="1:15" ht="27.75" hidden="1" customHeight="1" outlineLevel="1" thickBot="1" x14ac:dyDescent="0.25">
      <c r="A402" s="1121" t="s">
        <v>267</v>
      </c>
      <c r="B402" s="1122"/>
      <c r="C402" s="1122"/>
      <c r="D402" s="1122"/>
      <c r="E402" s="1122"/>
      <c r="F402" s="1122"/>
      <c r="G402" s="1122"/>
      <c r="H402" s="1122"/>
      <c r="I402" s="1123"/>
      <c r="J402" s="855"/>
      <c r="K402" s="855"/>
      <c r="L402" s="469"/>
      <c r="M402" s="467"/>
    </row>
    <row r="403" spans="1:15" s="537" customFormat="1" ht="15.75" hidden="1" outlineLevel="1" x14ac:dyDescent="0.2">
      <c r="A403" s="1210">
        <v>1</v>
      </c>
      <c r="B403" s="298"/>
      <c r="C403" s="706"/>
      <c r="D403" s="1219"/>
      <c r="E403" s="1218" t="s">
        <v>21</v>
      </c>
      <c r="F403" s="1209"/>
      <c r="G403" s="1209"/>
      <c r="H403" s="1223">
        <f>D403*F403</f>
        <v>0</v>
      </c>
      <c r="I403" s="1202">
        <f>D403*G403</f>
        <v>0</v>
      </c>
      <c r="J403" s="196">
        <f>SUM(H403:I403)</f>
        <v>0</v>
      </c>
      <c r="K403" s="196">
        <f>J403*1.27</f>
        <v>0</v>
      </c>
      <c r="L403" s="273"/>
      <c r="M403" s="1224"/>
      <c r="N403" s="34"/>
    </row>
    <row r="404" spans="1:15" s="537" customFormat="1" ht="15.75" hidden="1" outlineLevel="1" x14ac:dyDescent="0.2">
      <c r="A404" s="1211"/>
      <c r="B404" s="35"/>
      <c r="C404" s="684"/>
      <c r="D404" s="1220"/>
      <c r="E404" s="1096"/>
      <c r="F404" s="1094"/>
      <c r="G404" s="1094"/>
      <c r="H404" s="1125"/>
      <c r="I404" s="1126"/>
      <c r="J404" s="196"/>
      <c r="K404" s="196"/>
      <c r="L404" s="273"/>
      <c r="M404" s="1224"/>
      <c r="N404" s="34"/>
    </row>
    <row r="405" spans="1:15" hidden="1" outlineLevel="1" x14ac:dyDescent="0.2">
      <c r="A405" s="995">
        <v>2</v>
      </c>
      <c r="B405" s="365"/>
      <c r="C405" s="382"/>
      <c r="D405" s="806"/>
      <c r="E405" s="376"/>
      <c r="F405" s="379"/>
      <c r="G405" s="379"/>
      <c r="H405" s="979">
        <f>D405*F405</f>
        <v>0</v>
      </c>
      <c r="I405" s="980">
        <f>D405*G405</f>
        <v>0</v>
      </c>
      <c r="J405" s="186">
        <f>SUM(H405:I405)</f>
        <v>0</v>
      </c>
      <c r="K405" s="186">
        <f>J405*1.27</f>
        <v>0</v>
      </c>
      <c r="L405" s="994"/>
      <c r="M405" s="47"/>
      <c r="N405" s="34"/>
      <c r="O405" s="422"/>
    </row>
    <row r="406" spans="1:15" hidden="1" outlineLevel="1" x14ac:dyDescent="0.2">
      <c r="A406" s="995">
        <v>3</v>
      </c>
      <c r="B406" s="365"/>
      <c r="C406" s="382"/>
      <c r="D406" s="806"/>
      <c r="E406" s="376"/>
      <c r="F406" s="379"/>
      <c r="G406" s="379"/>
      <c r="H406" s="979">
        <f>D406*F406</f>
        <v>0</v>
      </c>
      <c r="I406" s="980">
        <f>D406*G406</f>
        <v>0</v>
      </c>
      <c r="J406" s="186">
        <f>SUM(H406:I406)</f>
        <v>0</v>
      </c>
      <c r="K406" s="186">
        <f>J406*1.27</f>
        <v>0</v>
      </c>
      <c r="L406" s="994"/>
      <c r="M406" s="47"/>
      <c r="N406" s="34"/>
      <c r="O406" s="422"/>
    </row>
    <row r="407" spans="1:15" hidden="1" outlineLevel="1" x14ac:dyDescent="0.2">
      <c r="A407" s="995">
        <v>4</v>
      </c>
      <c r="B407" s="365"/>
      <c r="C407" s="382"/>
      <c r="D407" s="806"/>
      <c r="E407" s="376"/>
      <c r="F407" s="379"/>
      <c r="G407" s="379"/>
      <c r="H407" s="979">
        <f>D407*F407</f>
        <v>0</v>
      </c>
      <c r="I407" s="980">
        <f>D407*G407</f>
        <v>0</v>
      </c>
      <c r="J407" s="186">
        <f>SUM(H407:I407)</f>
        <v>0</v>
      </c>
      <c r="K407" s="186">
        <f>J407*1.27</f>
        <v>0</v>
      </c>
      <c r="L407" s="994"/>
      <c r="M407" s="47"/>
      <c r="N407" s="34"/>
      <c r="O407" s="422"/>
    </row>
    <row r="408" spans="1:15" s="422" customFormat="1" ht="13.5" hidden="1" outlineLevel="1" thickBot="1" x14ac:dyDescent="0.25">
      <c r="A408" s="15">
        <v>5</v>
      </c>
      <c r="B408" s="791"/>
      <c r="C408" s="797"/>
      <c r="D408" s="807"/>
      <c r="E408" s="791"/>
      <c r="F408" s="791"/>
      <c r="G408" s="791"/>
      <c r="H408" s="979">
        <f>D408*F408</f>
        <v>0</v>
      </c>
      <c r="I408" s="980">
        <f>D408*G408</f>
        <v>0</v>
      </c>
      <c r="J408" s="186">
        <f>SUM(H408:I408)</f>
        <v>0</v>
      </c>
      <c r="K408" s="186">
        <f>J408*1.27</f>
        <v>0</v>
      </c>
      <c r="L408" s="994"/>
      <c r="M408" s="46"/>
      <c r="N408" s="34"/>
    </row>
    <row r="409" spans="1:15" s="17" customFormat="1" ht="28.5" hidden="1" customHeight="1" outlineLevel="1" thickBot="1" x14ac:dyDescent="0.25">
      <c r="A409" s="1110" t="s">
        <v>322</v>
      </c>
      <c r="B409" s="1111"/>
      <c r="C409" s="799"/>
      <c r="D409" s="808"/>
      <c r="E409" s="809"/>
      <c r="F409" s="810"/>
      <c r="G409" s="810"/>
      <c r="H409" s="198">
        <f>ROUND(SUM(H403:H408),0)</f>
        <v>0</v>
      </c>
      <c r="I409" s="198">
        <f>ROUND(SUM(I403:I408),0)</f>
        <v>0</v>
      </c>
      <c r="J409" s="199">
        <f>ROUND(SUM(J403:J408),0)</f>
        <v>0</v>
      </c>
      <c r="K409" s="199">
        <f>ROUND(SUM(K403:K408),0)</f>
        <v>0</v>
      </c>
      <c r="L409" s="274"/>
      <c r="M409" s="46"/>
      <c r="N409" s="34"/>
      <c r="O409" s="23"/>
    </row>
    <row r="410" spans="1:15" ht="25.5" customHeight="1" collapsed="1" thickBot="1" x14ac:dyDescent="0.25">
      <c r="A410" s="643">
        <f>'18'!A18</f>
        <v>0</v>
      </c>
      <c r="B410" s="644">
        <f>'18'!B18</f>
        <v>0</v>
      </c>
      <c r="C410" s="645">
        <f>'18'!E18</f>
        <v>0</v>
      </c>
      <c r="D410" s="645">
        <f>'18'!F18</f>
        <v>0</v>
      </c>
      <c r="E410" s="645">
        <f>'18'!G18</f>
        <v>0</v>
      </c>
      <c r="F410" s="1221" t="s">
        <v>20</v>
      </c>
      <c r="G410" s="1222"/>
      <c r="H410" s="200">
        <f>H401+H409</f>
        <v>0</v>
      </c>
      <c r="I410" s="201">
        <f>I401+I409</f>
        <v>0</v>
      </c>
      <c r="J410" s="202">
        <f>J401+J409</f>
        <v>0</v>
      </c>
      <c r="K410" s="202">
        <f>K401+K409</f>
        <v>0</v>
      </c>
      <c r="L410" s="300">
        <f>IF(K381&gt;0,1,0)</f>
        <v>0</v>
      </c>
    </row>
    <row r="411" spans="1:15" ht="5.25" customHeight="1" thickTop="1" x14ac:dyDescent="0.2">
      <c r="A411" s="1217"/>
      <c r="B411" s="1109"/>
      <c r="C411" s="195"/>
      <c r="D411" s="276"/>
      <c r="E411" s="207"/>
      <c r="F411" s="203"/>
      <c r="G411" s="203"/>
      <c r="H411" s="203"/>
      <c r="I411" s="204"/>
      <c r="J411" s="205"/>
      <c r="K411" s="205"/>
      <c r="L411" s="300"/>
    </row>
    <row r="412" spans="1:15" ht="12.75" customHeight="1" x14ac:dyDescent="0.2">
      <c r="A412" s="1207" t="s">
        <v>319</v>
      </c>
      <c r="B412" s="1208"/>
      <c r="C412" s="1199">
        <f>K401</f>
        <v>0</v>
      </c>
      <c r="D412" s="1199"/>
      <c r="E412" s="1200"/>
      <c r="F412" s="811"/>
      <c r="G412" s="811"/>
      <c r="H412" s="313">
        <f>H401</f>
        <v>0</v>
      </c>
      <c r="I412" s="314">
        <f>I401</f>
        <v>0</v>
      </c>
      <c r="J412" s="205"/>
      <c r="K412" s="205"/>
      <c r="L412" s="300">
        <f>IF(K384&gt;0,1,0)</f>
        <v>0</v>
      </c>
      <c r="M412" s="47"/>
    </row>
    <row r="413" spans="1:15" ht="12.75" customHeight="1" x14ac:dyDescent="0.2">
      <c r="A413" s="1185" t="s">
        <v>320</v>
      </c>
      <c r="B413" s="1186"/>
      <c r="C413" s="1215">
        <f>K409</f>
        <v>0</v>
      </c>
      <c r="D413" s="1215"/>
      <c r="E413" s="1201"/>
      <c r="F413" s="812"/>
      <c r="G413" s="812"/>
      <c r="H413" s="315">
        <f>H409</f>
        <v>0</v>
      </c>
      <c r="I413" s="316">
        <f>I409</f>
        <v>0</v>
      </c>
      <c r="J413" s="205"/>
      <c r="K413" s="205"/>
      <c r="L413" s="275"/>
      <c r="M413" s="47"/>
    </row>
    <row r="414" spans="1:15" ht="12.75" customHeight="1" thickBot="1" x14ac:dyDescent="0.3">
      <c r="A414" s="1193" t="s">
        <v>145</v>
      </c>
      <c r="B414" s="1194"/>
      <c r="C414" s="1195">
        <f>SUM(C412:D413)</f>
        <v>0</v>
      </c>
      <c r="D414" s="1196"/>
      <c r="E414" s="292" t="str">
        <f>IF(C414=K410,"","Hiba!")</f>
        <v/>
      </c>
      <c r="F414" s="813"/>
      <c r="G414" s="813"/>
      <c r="H414" s="813"/>
      <c r="I414" s="814"/>
      <c r="J414" s="205"/>
      <c r="K414" s="205"/>
      <c r="L414" s="275"/>
      <c r="M414" s="47"/>
    </row>
    <row r="415" spans="1:15" ht="6" customHeight="1" thickBot="1" x14ac:dyDescent="0.25">
      <c r="J415" s="205"/>
      <c r="K415" s="205"/>
      <c r="L415" s="275"/>
      <c r="M415" s="47"/>
    </row>
    <row r="416" spans="1:15" s="5" customFormat="1" ht="26.25" hidden="1" outlineLevel="1" thickBot="1" x14ac:dyDescent="0.25">
      <c r="A416" s="788" t="s">
        <v>6</v>
      </c>
      <c r="B416" s="789" t="s">
        <v>7</v>
      </c>
      <c r="C416" s="789" t="s">
        <v>69</v>
      </c>
      <c r="D416" s="789" t="s">
        <v>8</v>
      </c>
      <c r="E416" s="789" t="s">
        <v>9</v>
      </c>
      <c r="F416" s="288" t="s">
        <v>10</v>
      </c>
      <c r="G416" s="288" t="s">
        <v>11</v>
      </c>
      <c r="H416" s="288" t="s">
        <v>12</v>
      </c>
      <c r="I416" s="289" t="s">
        <v>13</v>
      </c>
      <c r="J416" s="936" t="s">
        <v>0</v>
      </c>
      <c r="K416" s="936" t="s">
        <v>1</v>
      </c>
      <c r="L416" s="937"/>
      <c r="M416" s="18" t="s">
        <v>37</v>
      </c>
      <c r="N416" s="84"/>
    </row>
    <row r="417" spans="1:15" ht="27.75" hidden="1" customHeight="1" outlineLevel="1" thickBot="1" x14ac:dyDescent="0.25">
      <c r="A417" s="1121" t="s">
        <v>268</v>
      </c>
      <c r="B417" s="1122"/>
      <c r="C417" s="1122"/>
      <c r="D417" s="1122"/>
      <c r="E417" s="1122"/>
      <c r="F417" s="1122"/>
      <c r="G417" s="1122"/>
      <c r="H417" s="1122"/>
      <c r="I417" s="1123"/>
      <c r="J417" s="855"/>
      <c r="K417" s="855"/>
      <c r="L417" s="469"/>
      <c r="M417" s="467"/>
    </row>
    <row r="418" spans="1:15" ht="15.75" hidden="1" outlineLevel="1" x14ac:dyDescent="0.2">
      <c r="A418" s="1216">
        <v>1</v>
      </c>
      <c r="B418" s="629"/>
      <c r="C418" s="630"/>
      <c r="D418" s="1214"/>
      <c r="E418" s="1187" t="s">
        <v>15</v>
      </c>
      <c r="F418" s="1190"/>
      <c r="G418" s="1190"/>
      <c r="H418" s="1206">
        <f>D418*F418</f>
        <v>0</v>
      </c>
      <c r="I418" s="1179">
        <f>D418*G418</f>
        <v>0</v>
      </c>
      <c r="J418" s="196">
        <f>SUM(H418:I418)</f>
        <v>0</v>
      </c>
      <c r="K418" s="196">
        <f>J418*1.27</f>
        <v>0</v>
      </c>
      <c r="M418" s="1224"/>
      <c r="N418" s="34"/>
      <c r="O418" s="422"/>
    </row>
    <row r="419" spans="1:15" ht="15.75" hidden="1" outlineLevel="1" x14ac:dyDescent="0.2">
      <c r="A419" s="1177"/>
      <c r="B419" s="964" t="s">
        <v>326</v>
      </c>
      <c r="C419" s="631"/>
      <c r="D419" s="1188"/>
      <c r="E419" s="1097"/>
      <c r="F419" s="1095"/>
      <c r="G419" s="1095"/>
      <c r="H419" s="1099"/>
      <c r="I419" s="1098"/>
      <c r="J419" s="196"/>
      <c r="K419" s="196"/>
      <c r="L419" s="273"/>
      <c r="M419" s="1224"/>
      <c r="N419" s="34"/>
      <c r="O419" s="422"/>
    </row>
    <row r="420" spans="1:15" ht="15.75" hidden="1" outlineLevel="1" x14ac:dyDescent="0.2">
      <c r="A420" s="1124"/>
      <c r="B420" s="637" t="s">
        <v>329</v>
      </c>
      <c r="C420" s="631"/>
      <c r="D420" s="1188"/>
      <c r="E420" s="1097"/>
      <c r="F420" s="1095"/>
      <c r="G420" s="1095"/>
      <c r="H420" s="1099"/>
      <c r="I420" s="1098"/>
      <c r="J420" s="196"/>
      <c r="K420" s="196"/>
      <c r="L420" s="273"/>
      <c r="M420" s="725"/>
      <c r="N420" s="34"/>
      <c r="O420" s="422"/>
    </row>
    <row r="421" spans="1:15" ht="15.75" hidden="1" outlineLevel="1" x14ac:dyDescent="0.2">
      <c r="A421" s="1176">
        <v>2</v>
      </c>
      <c r="B421" s="632"/>
      <c r="C421" s="634"/>
      <c r="D421" s="1188"/>
      <c r="E421" s="1097" t="s">
        <v>15</v>
      </c>
      <c r="F421" s="1095"/>
      <c r="G421" s="1095"/>
      <c r="H421" s="1099">
        <f>D421*F421</f>
        <v>0</v>
      </c>
      <c r="I421" s="1098">
        <f>D421*G421</f>
        <v>0</v>
      </c>
      <c r="J421" s="196">
        <f>SUM(H421:I421)</f>
        <v>0</v>
      </c>
      <c r="K421" s="196">
        <f>J421*1.27</f>
        <v>0</v>
      </c>
      <c r="L421" s="273"/>
      <c r="M421" s="1224"/>
      <c r="N421" s="34"/>
      <c r="O421" s="422"/>
    </row>
    <row r="422" spans="1:15" ht="15.75" hidden="1" outlineLevel="1" x14ac:dyDescent="0.2">
      <c r="A422" s="1177"/>
      <c r="B422" s="964" t="s">
        <v>327</v>
      </c>
      <c r="C422" s="631"/>
      <c r="D422" s="1188"/>
      <c r="E422" s="1097"/>
      <c r="F422" s="1095"/>
      <c r="G422" s="1095"/>
      <c r="H422" s="1099"/>
      <c r="I422" s="1098"/>
      <c r="J422" s="196"/>
      <c r="K422" s="196"/>
      <c r="L422" s="273"/>
      <c r="M422" s="1224"/>
      <c r="N422" s="34"/>
      <c r="O422" s="422"/>
    </row>
    <row r="423" spans="1:15" ht="16.5" hidden="1" outlineLevel="1" thickBot="1" x14ac:dyDescent="0.25">
      <c r="A423" s="1178"/>
      <c r="B423" s="636" t="s">
        <v>328</v>
      </c>
      <c r="C423" s="633"/>
      <c r="D423" s="1189"/>
      <c r="E423" s="1191"/>
      <c r="F423" s="1192"/>
      <c r="G423" s="1192"/>
      <c r="H423" s="1184"/>
      <c r="I423" s="1203"/>
      <c r="J423" s="196"/>
      <c r="K423" s="196"/>
      <c r="L423" s="273"/>
      <c r="M423" s="725"/>
      <c r="N423" s="34"/>
      <c r="O423" s="422"/>
    </row>
    <row r="424" spans="1:15" ht="17.25" hidden="1" outlineLevel="1" thickTop="1" thickBot="1" x14ac:dyDescent="0.25">
      <c r="A424" s="1124">
        <v>3</v>
      </c>
      <c r="B424" s="298"/>
      <c r="C424" s="299"/>
      <c r="D424" s="1197"/>
      <c r="E424" s="1212" t="s">
        <v>15</v>
      </c>
      <c r="F424" s="1182"/>
      <c r="G424" s="1182"/>
      <c r="H424" s="1180">
        <f>D424*F424</f>
        <v>0</v>
      </c>
      <c r="I424" s="1204">
        <f>D424*G424</f>
        <v>0</v>
      </c>
      <c r="J424" s="196">
        <f>SUM(H424:I424)</f>
        <v>0</v>
      </c>
      <c r="K424" s="196">
        <f>J424*1.27</f>
        <v>0</v>
      </c>
      <c r="L424" s="273"/>
      <c r="M424" s="1224"/>
      <c r="N424" s="34"/>
      <c r="O424" s="422"/>
    </row>
    <row r="425" spans="1:15" ht="16.5" hidden="1" outlineLevel="1" thickTop="1" x14ac:dyDescent="0.2">
      <c r="A425" s="1115"/>
      <c r="B425" s="187"/>
      <c r="C425" s="294"/>
      <c r="D425" s="1198"/>
      <c r="E425" s="1213"/>
      <c r="F425" s="1183"/>
      <c r="G425" s="1183"/>
      <c r="H425" s="1181"/>
      <c r="I425" s="1205"/>
      <c r="J425" s="196"/>
      <c r="K425" s="196"/>
      <c r="L425" s="273"/>
      <c r="M425" s="1224"/>
      <c r="N425" s="34"/>
      <c r="O425" s="422"/>
    </row>
    <row r="426" spans="1:15" hidden="1" outlineLevel="1" x14ac:dyDescent="0.2">
      <c r="A426" s="803">
        <v>4</v>
      </c>
      <c r="B426" s="365"/>
      <c r="C426" s="382"/>
      <c r="D426" s="996"/>
      <c r="E426" s="376"/>
      <c r="F426" s="379"/>
      <c r="G426" s="379"/>
      <c r="H426" s="979">
        <f t="shared" ref="H426:H437" si="44">D426*F426</f>
        <v>0</v>
      </c>
      <c r="I426" s="980">
        <f t="shared" ref="I426:I437" si="45">D426*G426</f>
        <v>0</v>
      </c>
      <c r="J426" s="186">
        <f t="shared" ref="J426:J437" si="46">SUM(H426:I426)</f>
        <v>0</v>
      </c>
      <c r="K426" s="186">
        <f t="shared" ref="K426:K437" si="47">J426*1.27</f>
        <v>0</v>
      </c>
      <c r="L426" s="994"/>
      <c r="M426" s="47"/>
      <c r="N426" s="34"/>
      <c r="O426" s="422"/>
    </row>
    <row r="427" spans="1:15" hidden="1" outlineLevel="1" x14ac:dyDescent="0.2">
      <c r="A427" s="804">
        <v>5</v>
      </c>
      <c r="B427" s="794"/>
      <c r="C427" s="795"/>
      <c r="D427" s="792"/>
      <c r="E427" s="796"/>
      <c r="F427" s="790"/>
      <c r="G427" s="790"/>
      <c r="H427" s="997">
        <f t="shared" si="44"/>
        <v>0</v>
      </c>
      <c r="I427" s="998">
        <f t="shared" si="45"/>
        <v>0</v>
      </c>
      <c r="J427" s="186">
        <f t="shared" si="46"/>
        <v>0</v>
      </c>
      <c r="K427" s="186">
        <f t="shared" si="47"/>
        <v>0</v>
      </c>
      <c r="L427" s="994"/>
      <c r="M427" s="47"/>
      <c r="N427" s="34"/>
      <c r="O427" s="422"/>
    </row>
    <row r="428" spans="1:15" hidden="1" outlineLevel="1" x14ac:dyDescent="0.2">
      <c r="A428" s="803">
        <v>6</v>
      </c>
      <c r="B428" s="365"/>
      <c r="C428" s="382"/>
      <c r="D428" s="996"/>
      <c r="E428" s="376"/>
      <c r="F428" s="379"/>
      <c r="G428" s="379"/>
      <c r="H428" s="979">
        <f t="shared" si="44"/>
        <v>0</v>
      </c>
      <c r="I428" s="980">
        <f t="shared" si="45"/>
        <v>0</v>
      </c>
      <c r="J428" s="186">
        <f t="shared" si="46"/>
        <v>0</v>
      </c>
      <c r="K428" s="186">
        <f t="shared" si="47"/>
        <v>0</v>
      </c>
      <c r="L428" s="994"/>
      <c r="M428" s="47"/>
      <c r="N428" s="34"/>
      <c r="O428" s="422"/>
    </row>
    <row r="429" spans="1:15" hidden="1" outlineLevel="1" x14ac:dyDescent="0.2">
      <c r="A429" s="804">
        <v>7</v>
      </c>
      <c r="B429" s="365"/>
      <c r="C429" s="382"/>
      <c r="D429" s="996"/>
      <c r="E429" s="376"/>
      <c r="F429" s="379"/>
      <c r="G429" s="379"/>
      <c r="H429" s="979">
        <f t="shared" si="44"/>
        <v>0</v>
      </c>
      <c r="I429" s="980">
        <f t="shared" si="45"/>
        <v>0</v>
      </c>
      <c r="J429" s="186">
        <f t="shared" si="46"/>
        <v>0</v>
      </c>
      <c r="K429" s="186">
        <f t="shared" si="47"/>
        <v>0</v>
      </c>
      <c r="L429" s="994"/>
      <c r="M429" s="47"/>
      <c r="N429" s="34"/>
      <c r="O429" s="422"/>
    </row>
    <row r="430" spans="1:15" hidden="1" outlineLevel="1" x14ac:dyDescent="0.2">
      <c r="A430" s="803">
        <v>8</v>
      </c>
      <c r="B430" s="794"/>
      <c r="C430" s="795"/>
      <c r="D430" s="792"/>
      <c r="E430" s="796"/>
      <c r="F430" s="790"/>
      <c r="G430" s="790"/>
      <c r="H430" s="997">
        <f t="shared" si="44"/>
        <v>0</v>
      </c>
      <c r="I430" s="998">
        <f t="shared" si="45"/>
        <v>0</v>
      </c>
      <c r="J430" s="186">
        <f t="shared" si="46"/>
        <v>0</v>
      </c>
      <c r="K430" s="186">
        <f t="shared" si="47"/>
        <v>0</v>
      </c>
      <c r="L430" s="994"/>
      <c r="M430" s="47"/>
      <c r="N430" s="34"/>
      <c r="O430" s="422"/>
    </row>
    <row r="431" spans="1:15" hidden="1" outlineLevel="1" x14ac:dyDescent="0.2">
      <c r="A431" s="804">
        <v>9</v>
      </c>
      <c r="B431" s="365"/>
      <c r="C431" s="382"/>
      <c r="D431" s="996"/>
      <c r="E431" s="376"/>
      <c r="F431" s="379"/>
      <c r="G431" s="379"/>
      <c r="H431" s="979">
        <f t="shared" si="44"/>
        <v>0</v>
      </c>
      <c r="I431" s="980">
        <f t="shared" si="45"/>
        <v>0</v>
      </c>
      <c r="J431" s="186">
        <f t="shared" si="46"/>
        <v>0</v>
      </c>
      <c r="K431" s="186">
        <f t="shared" si="47"/>
        <v>0</v>
      </c>
      <c r="L431" s="994"/>
      <c r="M431" s="47"/>
      <c r="N431" s="34"/>
      <c r="O431" s="422"/>
    </row>
    <row r="432" spans="1:15" hidden="1" outlineLevel="1" x14ac:dyDescent="0.2">
      <c r="A432" s="803">
        <v>10</v>
      </c>
      <c r="B432" s="365"/>
      <c r="C432" s="382"/>
      <c r="D432" s="996"/>
      <c r="E432" s="376"/>
      <c r="F432" s="379"/>
      <c r="G432" s="379"/>
      <c r="H432" s="979">
        <f t="shared" si="44"/>
        <v>0</v>
      </c>
      <c r="I432" s="980">
        <f t="shared" si="45"/>
        <v>0</v>
      </c>
      <c r="J432" s="186">
        <f t="shared" si="46"/>
        <v>0</v>
      </c>
      <c r="K432" s="186">
        <f t="shared" si="47"/>
        <v>0</v>
      </c>
      <c r="L432" s="994"/>
      <c r="M432" s="47"/>
      <c r="N432" s="34"/>
      <c r="O432" s="422"/>
    </row>
    <row r="433" spans="1:15" hidden="1" outlineLevel="1" x14ac:dyDescent="0.2">
      <c r="A433" s="804">
        <v>11</v>
      </c>
      <c r="B433" s="365"/>
      <c r="C433" s="382"/>
      <c r="D433" s="996"/>
      <c r="E433" s="376"/>
      <c r="F433" s="379"/>
      <c r="G433" s="379"/>
      <c r="H433" s="979">
        <f t="shared" si="44"/>
        <v>0</v>
      </c>
      <c r="I433" s="980">
        <f t="shared" si="45"/>
        <v>0</v>
      </c>
      <c r="J433" s="186">
        <f t="shared" si="46"/>
        <v>0</v>
      </c>
      <c r="K433" s="186">
        <f t="shared" si="47"/>
        <v>0</v>
      </c>
      <c r="L433" s="994"/>
      <c r="M433" s="47"/>
      <c r="N433" s="34"/>
      <c r="O433" s="422"/>
    </row>
    <row r="434" spans="1:15" hidden="1" outlineLevel="1" x14ac:dyDescent="0.2">
      <c r="A434" s="803">
        <v>12</v>
      </c>
      <c r="B434" s="794"/>
      <c r="C434" s="795"/>
      <c r="D434" s="792"/>
      <c r="E434" s="796"/>
      <c r="F434" s="790"/>
      <c r="G434" s="790"/>
      <c r="H434" s="997">
        <f t="shared" si="44"/>
        <v>0</v>
      </c>
      <c r="I434" s="998">
        <f t="shared" si="45"/>
        <v>0</v>
      </c>
      <c r="J434" s="186">
        <f t="shared" si="46"/>
        <v>0</v>
      </c>
      <c r="K434" s="186">
        <f t="shared" si="47"/>
        <v>0</v>
      </c>
      <c r="L434" s="994"/>
      <c r="M434" s="47"/>
      <c r="N434" s="34"/>
      <c r="O434" s="422"/>
    </row>
    <row r="435" spans="1:15" hidden="1" outlineLevel="1" x14ac:dyDescent="0.2">
      <c r="A435" s="804">
        <v>13</v>
      </c>
      <c r="B435" s="365"/>
      <c r="C435" s="382"/>
      <c r="D435" s="996"/>
      <c r="E435" s="376"/>
      <c r="F435" s="379"/>
      <c r="G435" s="379"/>
      <c r="H435" s="979">
        <f t="shared" si="44"/>
        <v>0</v>
      </c>
      <c r="I435" s="980">
        <f t="shared" si="45"/>
        <v>0</v>
      </c>
      <c r="J435" s="186">
        <f t="shared" si="46"/>
        <v>0</v>
      </c>
      <c r="K435" s="186">
        <f t="shared" si="47"/>
        <v>0</v>
      </c>
      <c r="L435" s="994"/>
      <c r="M435" s="47"/>
      <c r="N435" s="34"/>
      <c r="O435" s="422"/>
    </row>
    <row r="436" spans="1:15" hidden="1" outlineLevel="1" x14ac:dyDescent="0.2">
      <c r="A436" s="803">
        <v>14</v>
      </c>
      <c r="B436" s="365"/>
      <c r="C436" s="382"/>
      <c r="D436" s="996"/>
      <c r="E436" s="376"/>
      <c r="F436" s="379"/>
      <c r="G436" s="379"/>
      <c r="H436" s="979">
        <f t="shared" si="44"/>
        <v>0</v>
      </c>
      <c r="I436" s="980">
        <f t="shared" si="45"/>
        <v>0</v>
      </c>
      <c r="J436" s="186">
        <f t="shared" si="46"/>
        <v>0</v>
      </c>
      <c r="K436" s="186">
        <f t="shared" si="47"/>
        <v>0</v>
      </c>
      <c r="L436" s="994"/>
      <c r="M436" s="47"/>
      <c r="N436" s="34"/>
      <c r="O436" s="422"/>
    </row>
    <row r="437" spans="1:15" s="537" customFormat="1" ht="13.5" hidden="1" outlineLevel="1" thickBot="1" x14ac:dyDescent="0.25">
      <c r="A437" s="805">
        <v>15</v>
      </c>
      <c r="B437" s="798" t="s">
        <v>147</v>
      </c>
      <c r="C437" s="797"/>
      <c r="D437" s="793"/>
      <c r="E437" s="798" t="s">
        <v>26</v>
      </c>
      <c r="F437" s="791"/>
      <c r="G437" s="791"/>
      <c r="H437" s="949">
        <f t="shared" si="44"/>
        <v>0</v>
      </c>
      <c r="I437" s="952">
        <f t="shared" si="45"/>
        <v>0</v>
      </c>
      <c r="J437" s="196">
        <f t="shared" si="46"/>
        <v>0</v>
      </c>
      <c r="K437" s="196">
        <f t="shared" si="47"/>
        <v>0</v>
      </c>
      <c r="L437" s="273"/>
      <c r="M437" s="47"/>
      <c r="N437" s="34"/>
    </row>
    <row r="438" spans="1:15" s="537" customFormat="1" ht="28.5" hidden="1" customHeight="1" outlineLevel="1" thickBot="1" x14ac:dyDescent="0.25">
      <c r="A438" s="1118" t="s">
        <v>321</v>
      </c>
      <c r="B438" s="1119"/>
      <c r="C438" s="799"/>
      <c r="D438" s="800"/>
      <c r="E438" s="801"/>
      <c r="F438" s="802"/>
      <c r="G438" s="802"/>
      <c r="H438" s="198">
        <f>ROUND(SUM(H418:H437),0)</f>
        <v>0</v>
      </c>
      <c r="I438" s="198">
        <f>ROUND(SUM(I418:I437),0)</f>
        <v>0</v>
      </c>
      <c r="J438" s="199">
        <f>ROUND(SUM(J418:J437),0)</f>
        <v>0</v>
      </c>
      <c r="K438" s="199">
        <f>ROUND(SUM(K418:K437),0)</f>
        <v>0</v>
      </c>
      <c r="L438" s="274"/>
      <c r="M438" s="47"/>
      <c r="N438" s="34"/>
    </row>
    <row r="439" spans="1:15" ht="27.75" hidden="1" customHeight="1" outlineLevel="1" thickBot="1" x14ac:dyDescent="0.25">
      <c r="A439" s="1121" t="s">
        <v>267</v>
      </c>
      <c r="B439" s="1122"/>
      <c r="C439" s="1122"/>
      <c r="D439" s="1122"/>
      <c r="E439" s="1122"/>
      <c r="F439" s="1122"/>
      <c r="G439" s="1122"/>
      <c r="H439" s="1122"/>
      <c r="I439" s="1123"/>
      <c r="J439" s="855"/>
      <c r="K439" s="855"/>
      <c r="L439" s="469"/>
      <c r="M439" s="467"/>
    </row>
    <row r="440" spans="1:15" s="537" customFormat="1" ht="15.75" hidden="1" outlineLevel="1" x14ac:dyDescent="0.2">
      <c r="A440" s="1210">
        <v>1</v>
      </c>
      <c r="B440" s="298"/>
      <c r="C440" s="706"/>
      <c r="D440" s="1219"/>
      <c r="E440" s="1218" t="s">
        <v>21</v>
      </c>
      <c r="F440" s="1209"/>
      <c r="G440" s="1209"/>
      <c r="H440" s="1223">
        <f>D440*F440</f>
        <v>0</v>
      </c>
      <c r="I440" s="1202">
        <f>D440*G440</f>
        <v>0</v>
      </c>
      <c r="J440" s="196">
        <f>SUM(H440:I440)</f>
        <v>0</v>
      </c>
      <c r="K440" s="196">
        <f>J440*1.27</f>
        <v>0</v>
      </c>
      <c r="L440" s="273"/>
      <c r="M440" s="1224"/>
      <c r="N440" s="34"/>
    </row>
    <row r="441" spans="1:15" s="537" customFormat="1" ht="15.75" hidden="1" outlineLevel="1" x14ac:dyDescent="0.2">
      <c r="A441" s="1211"/>
      <c r="B441" s="35"/>
      <c r="C441" s="684"/>
      <c r="D441" s="1220"/>
      <c r="E441" s="1096"/>
      <c r="F441" s="1094"/>
      <c r="G441" s="1094"/>
      <c r="H441" s="1125"/>
      <c r="I441" s="1126"/>
      <c r="J441" s="196"/>
      <c r="K441" s="196"/>
      <c r="L441" s="273"/>
      <c r="M441" s="1224"/>
      <c r="N441" s="34"/>
    </row>
    <row r="442" spans="1:15" hidden="1" outlineLevel="1" x14ac:dyDescent="0.2">
      <c r="A442" s="995">
        <v>2</v>
      </c>
      <c r="B442" s="365"/>
      <c r="C442" s="382"/>
      <c r="D442" s="806"/>
      <c r="E442" s="376"/>
      <c r="F442" s="379"/>
      <c r="G442" s="379"/>
      <c r="H442" s="979">
        <f>D442*F442</f>
        <v>0</v>
      </c>
      <c r="I442" s="980">
        <f>D442*G442</f>
        <v>0</v>
      </c>
      <c r="J442" s="186">
        <f>SUM(H442:I442)</f>
        <v>0</v>
      </c>
      <c r="K442" s="186">
        <f>J442*1.27</f>
        <v>0</v>
      </c>
      <c r="L442" s="994"/>
      <c r="M442" s="47"/>
      <c r="N442" s="34"/>
      <c r="O442" s="422"/>
    </row>
    <row r="443" spans="1:15" hidden="1" outlineLevel="1" x14ac:dyDescent="0.2">
      <c r="A443" s="995">
        <v>3</v>
      </c>
      <c r="B443" s="365"/>
      <c r="C443" s="382"/>
      <c r="D443" s="806"/>
      <c r="E443" s="376"/>
      <c r="F443" s="379"/>
      <c r="G443" s="379"/>
      <c r="H443" s="979">
        <f>D443*F443</f>
        <v>0</v>
      </c>
      <c r="I443" s="980">
        <f>D443*G443</f>
        <v>0</v>
      </c>
      <c r="J443" s="186">
        <f>SUM(H443:I443)</f>
        <v>0</v>
      </c>
      <c r="K443" s="186">
        <f>J443*1.27</f>
        <v>0</v>
      </c>
      <c r="L443" s="994"/>
      <c r="M443" s="47"/>
      <c r="N443" s="34"/>
      <c r="O443" s="422"/>
    </row>
    <row r="444" spans="1:15" hidden="1" outlineLevel="1" x14ac:dyDescent="0.2">
      <c r="A444" s="995">
        <v>4</v>
      </c>
      <c r="B444" s="365"/>
      <c r="C444" s="382"/>
      <c r="D444" s="806"/>
      <c r="E444" s="376"/>
      <c r="F444" s="379"/>
      <c r="G444" s="379"/>
      <c r="H444" s="979">
        <f>D444*F444</f>
        <v>0</v>
      </c>
      <c r="I444" s="980">
        <f>D444*G444</f>
        <v>0</v>
      </c>
      <c r="J444" s="186">
        <f>SUM(H444:I444)</f>
        <v>0</v>
      </c>
      <c r="K444" s="186">
        <f>J444*1.27</f>
        <v>0</v>
      </c>
      <c r="L444" s="994"/>
      <c r="M444" s="47"/>
      <c r="N444" s="34"/>
      <c r="O444" s="422"/>
    </row>
    <row r="445" spans="1:15" s="422" customFormat="1" ht="13.5" hidden="1" outlineLevel="1" thickBot="1" x14ac:dyDescent="0.25">
      <c r="A445" s="15">
        <v>5</v>
      </c>
      <c r="B445" s="791"/>
      <c r="C445" s="797"/>
      <c r="D445" s="807"/>
      <c r="E445" s="791"/>
      <c r="F445" s="791"/>
      <c r="G445" s="791"/>
      <c r="H445" s="979">
        <f>D445*F445</f>
        <v>0</v>
      </c>
      <c r="I445" s="980">
        <f>D445*G445</f>
        <v>0</v>
      </c>
      <c r="J445" s="186">
        <f>SUM(H445:I445)</f>
        <v>0</v>
      </c>
      <c r="K445" s="186">
        <f>J445*1.27</f>
        <v>0</v>
      </c>
      <c r="L445" s="994"/>
      <c r="M445" s="46"/>
      <c r="N445" s="34"/>
    </row>
    <row r="446" spans="1:15" s="17" customFormat="1" ht="28.5" hidden="1" customHeight="1" outlineLevel="1" thickBot="1" x14ac:dyDescent="0.25">
      <c r="A446" s="1110" t="s">
        <v>322</v>
      </c>
      <c r="B446" s="1111"/>
      <c r="C446" s="799"/>
      <c r="D446" s="808"/>
      <c r="E446" s="809"/>
      <c r="F446" s="810"/>
      <c r="G446" s="810"/>
      <c r="H446" s="198">
        <f>ROUND(SUM(H440:H445),0)</f>
        <v>0</v>
      </c>
      <c r="I446" s="198">
        <f>ROUND(SUM(I440:I445),0)</f>
        <v>0</v>
      </c>
      <c r="J446" s="199">
        <f>ROUND(SUM(J440:J445),0)</f>
        <v>0</v>
      </c>
      <c r="K446" s="199">
        <f>ROUND(SUM(K440:K445),0)</f>
        <v>0</v>
      </c>
      <c r="L446" s="274"/>
      <c r="M446" s="46"/>
      <c r="N446" s="34"/>
      <c r="O446" s="23"/>
    </row>
    <row r="447" spans="1:15" ht="25.5" customHeight="1" collapsed="1" thickBot="1" x14ac:dyDescent="0.25">
      <c r="A447" s="643">
        <f>'18'!A19</f>
        <v>0</v>
      </c>
      <c r="B447" s="644">
        <f>'18'!B19</f>
        <v>0</v>
      </c>
      <c r="C447" s="645">
        <f>'18'!E19</f>
        <v>0</v>
      </c>
      <c r="D447" s="645">
        <f>'18'!F19</f>
        <v>0</v>
      </c>
      <c r="E447" s="645">
        <f>'18'!G19</f>
        <v>0</v>
      </c>
      <c r="F447" s="1221" t="s">
        <v>20</v>
      </c>
      <c r="G447" s="1222"/>
      <c r="H447" s="200">
        <f>H438+H446</f>
        <v>0</v>
      </c>
      <c r="I447" s="201">
        <f>I438+I446</f>
        <v>0</v>
      </c>
      <c r="J447" s="202">
        <f>J438+J446</f>
        <v>0</v>
      </c>
      <c r="K447" s="202">
        <f>K438+K446</f>
        <v>0</v>
      </c>
      <c r="L447" s="300">
        <f>IF(K418&gt;0,1,0)</f>
        <v>0</v>
      </c>
    </row>
    <row r="448" spans="1:15" ht="5.25" customHeight="1" thickTop="1" x14ac:dyDescent="0.2">
      <c r="A448" s="1217"/>
      <c r="B448" s="1109"/>
      <c r="C448" s="195"/>
      <c r="D448" s="276"/>
      <c r="E448" s="207"/>
      <c r="F448" s="203"/>
      <c r="G448" s="203"/>
      <c r="H448" s="203"/>
      <c r="I448" s="204"/>
      <c r="J448" s="205"/>
      <c r="K448" s="205"/>
      <c r="L448" s="300"/>
    </row>
    <row r="449" spans="1:15" ht="12.75" customHeight="1" x14ac:dyDescent="0.2">
      <c r="A449" s="1207" t="s">
        <v>319</v>
      </c>
      <c r="B449" s="1208"/>
      <c r="C449" s="1199">
        <f>K438</f>
        <v>0</v>
      </c>
      <c r="D449" s="1199"/>
      <c r="E449" s="1200"/>
      <c r="F449" s="811"/>
      <c r="G449" s="811"/>
      <c r="H449" s="313">
        <f>H438</f>
        <v>0</v>
      </c>
      <c r="I449" s="314">
        <f>I438</f>
        <v>0</v>
      </c>
      <c r="J449" s="205"/>
      <c r="K449" s="205"/>
      <c r="L449" s="300">
        <f>IF(K421&gt;0,1,0)</f>
        <v>0</v>
      </c>
      <c r="M449" s="47"/>
    </row>
    <row r="450" spans="1:15" ht="12.75" customHeight="1" x14ac:dyDescent="0.2">
      <c r="A450" s="1185" t="s">
        <v>320</v>
      </c>
      <c r="B450" s="1186"/>
      <c r="C450" s="1215">
        <f>K446</f>
        <v>0</v>
      </c>
      <c r="D450" s="1215"/>
      <c r="E450" s="1201"/>
      <c r="F450" s="812"/>
      <c r="G450" s="812"/>
      <c r="H450" s="315">
        <f>H446</f>
        <v>0</v>
      </c>
      <c r="I450" s="316">
        <f>I446</f>
        <v>0</v>
      </c>
      <c r="J450" s="205"/>
      <c r="K450" s="205"/>
      <c r="L450" s="275"/>
      <c r="M450" s="47"/>
    </row>
    <row r="451" spans="1:15" ht="12.75" customHeight="1" thickBot="1" x14ac:dyDescent="0.3">
      <c r="A451" s="1193" t="s">
        <v>145</v>
      </c>
      <c r="B451" s="1194"/>
      <c r="C451" s="1195">
        <f>SUM(C449:D450)</f>
        <v>0</v>
      </c>
      <c r="D451" s="1196"/>
      <c r="E451" s="292" t="str">
        <f>IF(C451=K447,"","Hiba!")</f>
        <v/>
      </c>
      <c r="F451" s="813"/>
      <c r="G451" s="813"/>
      <c r="H451" s="813"/>
      <c r="I451" s="814"/>
      <c r="J451" s="205"/>
      <c r="K451" s="205"/>
      <c r="L451" s="275"/>
      <c r="M451" s="47"/>
    </row>
    <row r="452" spans="1:15" ht="6" customHeight="1" thickBot="1" x14ac:dyDescent="0.25">
      <c r="J452" s="205"/>
      <c r="K452" s="205"/>
      <c r="L452" s="275"/>
      <c r="M452" s="47"/>
    </row>
    <row r="453" spans="1:15" s="5" customFormat="1" ht="26.25" hidden="1" outlineLevel="1" thickBot="1" x14ac:dyDescent="0.25">
      <c r="A453" s="788" t="s">
        <v>6</v>
      </c>
      <c r="B453" s="789" t="s">
        <v>7</v>
      </c>
      <c r="C453" s="789" t="s">
        <v>69</v>
      </c>
      <c r="D453" s="789" t="s">
        <v>8</v>
      </c>
      <c r="E453" s="789" t="s">
        <v>9</v>
      </c>
      <c r="F453" s="288" t="s">
        <v>10</v>
      </c>
      <c r="G453" s="288" t="s">
        <v>11</v>
      </c>
      <c r="H453" s="288" t="s">
        <v>12</v>
      </c>
      <c r="I453" s="289" t="s">
        <v>13</v>
      </c>
      <c r="J453" s="936" t="s">
        <v>0</v>
      </c>
      <c r="K453" s="936" t="s">
        <v>1</v>
      </c>
      <c r="L453" s="937"/>
      <c r="M453" s="18" t="s">
        <v>37</v>
      </c>
      <c r="N453" s="84"/>
    </row>
    <row r="454" spans="1:15" ht="27.75" hidden="1" customHeight="1" outlineLevel="1" thickBot="1" x14ac:dyDescent="0.25">
      <c r="A454" s="1121" t="s">
        <v>268</v>
      </c>
      <c r="B454" s="1122"/>
      <c r="C454" s="1122"/>
      <c r="D454" s="1122"/>
      <c r="E454" s="1122"/>
      <c r="F454" s="1122"/>
      <c r="G454" s="1122"/>
      <c r="H454" s="1122"/>
      <c r="I454" s="1123"/>
      <c r="J454" s="855"/>
      <c r="K454" s="855"/>
      <c r="L454" s="469"/>
      <c r="M454" s="467"/>
    </row>
    <row r="455" spans="1:15" ht="15.75" hidden="1" outlineLevel="1" x14ac:dyDescent="0.2">
      <c r="A455" s="1216">
        <v>1</v>
      </c>
      <c r="B455" s="629"/>
      <c r="C455" s="630"/>
      <c r="D455" s="1214"/>
      <c r="E455" s="1187" t="s">
        <v>15</v>
      </c>
      <c r="F455" s="1190"/>
      <c r="G455" s="1190"/>
      <c r="H455" s="1206">
        <f>D455*F455</f>
        <v>0</v>
      </c>
      <c r="I455" s="1179">
        <f>D455*G455</f>
        <v>0</v>
      </c>
      <c r="J455" s="196">
        <f>SUM(H455:I455)</f>
        <v>0</v>
      </c>
      <c r="K455" s="196">
        <f>J455*1.27</f>
        <v>0</v>
      </c>
      <c r="M455" s="1224"/>
      <c r="N455" s="34"/>
      <c r="O455" s="422"/>
    </row>
    <row r="456" spans="1:15" ht="15.75" hidden="1" outlineLevel="1" x14ac:dyDescent="0.2">
      <c r="A456" s="1177"/>
      <c r="B456" s="964" t="s">
        <v>326</v>
      </c>
      <c r="C456" s="631"/>
      <c r="D456" s="1188"/>
      <c r="E456" s="1097"/>
      <c r="F456" s="1095"/>
      <c r="G456" s="1095"/>
      <c r="H456" s="1099"/>
      <c r="I456" s="1098"/>
      <c r="J456" s="196"/>
      <c r="K456" s="196"/>
      <c r="L456" s="273"/>
      <c r="M456" s="1224"/>
      <c r="N456" s="34"/>
      <c r="O456" s="422"/>
    </row>
    <row r="457" spans="1:15" ht="15.75" hidden="1" outlineLevel="1" x14ac:dyDescent="0.2">
      <c r="A457" s="1124"/>
      <c r="B457" s="637" t="s">
        <v>329</v>
      </c>
      <c r="C457" s="631"/>
      <c r="D457" s="1188"/>
      <c r="E457" s="1097"/>
      <c r="F457" s="1095"/>
      <c r="G457" s="1095"/>
      <c r="H457" s="1099"/>
      <c r="I457" s="1098"/>
      <c r="J457" s="196"/>
      <c r="K457" s="196"/>
      <c r="L457" s="273"/>
      <c r="M457" s="725"/>
      <c r="N457" s="34"/>
      <c r="O457" s="422"/>
    </row>
    <row r="458" spans="1:15" ht="15.75" hidden="1" outlineLevel="1" x14ac:dyDescent="0.2">
      <c r="A458" s="1176">
        <v>2</v>
      </c>
      <c r="B458" s="632"/>
      <c r="C458" s="634"/>
      <c r="D458" s="1188"/>
      <c r="E458" s="1097" t="s">
        <v>15</v>
      </c>
      <c r="F458" s="1095"/>
      <c r="G458" s="1095"/>
      <c r="H458" s="1099">
        <f>D458*F458</f>
        <v>0</v>
      </c>
      <c r="I458" s="1098">
        <f>D458*G458</f>
        <v>0</v>
      </c>
      <c r="J458" s="196">
        <f>SUM(H458:I458)</f>
        <v>0</v>
      </c>
      <c r="K458" s="196">
        <f>J458*1.27</f>
        <v>0</v>
      </c>
      <c r="L458" s="273"/>
      <c r="M458" s="1224"/>
      <c r="N458" s="34"/>
      <c r="O458" s="422"/>
    </row>
    <row r="459" spans="1:15" ht="15.75" hidden="1" outlineLevel="1" x14ac:dyDescent="0.2">
      <c r="A459" s="1177"/>
      <c r="B459" s="964" t="s">
        <v>327</v>
      </c>
      <c r="C459" s="631"/>
      <c r="D459" s="1188"/>
      <c r="E459" s="1097"/>
      <c r="F459" s="1095"/>
      <c r="G459" s="1095"/>
      <c r="H459" s="1099"/>
      <c r="I459" s="1098"/>
      <c r="J459" s="196"/>
      <c r="K459" s="196"/>
      <c r="L459" s="273"/>
      <c r="M459" s="1224"/>
      <c r="N459" s="34"/>
      <c r="O459" s="422"/>
    </row>
    <row r="460" spans="1:15" ht="16.5" hidden="1" outlineLevel="1" thickBot="1" x14ac:dyDescent="0.25">
      <c r="A460" s="1178"/>
      <c r="B460" s="636" t="s">
        <v>328</v>
      </c>
      <c r="C460" s="633"/>
      <c r="D460" s="1189"/>
      <c r="E460" s="1191"/>
      <c r="F460" s="1192"/>
      <c r="G460" s="1192"/>
      <c r="H460" s="1184"/>
      <c r="I460" s="1203"/>
      <c r="J460" s="196"/>
      <c r="K460" s="196"/>
      <c r="L460" s="273"/>
      <c r="M460" s="725"/>
      <c r="N460" s="34"/>
      <c r="O460" s="422"/>
    </row>
    <row r="461" spans="1:15" ht="17.25" hidden="1" outlineLevel="1" thickTop="1" thickBot="1" x14ac:dyDescent="0.25">
      <c r="A461" s="1124">
        <v>3</v>
      </c>
      <c r="B461" s="298"/>
      <c r="C461" s="299"/>
      <c r="D461" s="1197"/>
      <c r="E461" s="1212" t="s">
        <v>15</v>
      </c>
      <c r="F461" s="1182"/>
      <c r="G461" s="1182"/>
      <c r="H461" s="1180">
        <f>D461*F461</f>
        <v>0</v>
      </c>
      <c r="I461" s="1204">
        <f>D461*G461</f>
        <v>0</v>
      </c>
      <c r="J461" s="196">
        <f>SUM(H461:I461)</f>
        <v>0</v>
      </c>
      <c r="K461" s="196">
        <f>J461*1.27</f>
        <v>0</v>
      </c>
      <c r="L461" s="273"/>
      <c r="M461" s="1224"/>
      <c r="N461" s="34"/>
      <c r="O461" s="422"/>
    </row>
    <row r="462" spans="1:15" ht="16.5" hidden="1" outlineLevel="1" thickTop="1" x14ac:dyDescent="0.2">
      <c r="A462" s="1115"/>
      <c r="B462" s="187"/>
      <c r="C462" s="294"/>
      <c r="D462" s="1198"/>
      <c r="E462" s="1213"/>
      <c r="F462" s="1183"/>
      <c r="G462" s="1183"/>
      <c r="H462" s="1181"/>
      <c r="I462" s="1205"/>
      <c r="J462" s="196"/>
      <c r="K462" s="196"/>
      <c r="L462" s="273"/>
      <c r="M462" s="1224"/>
      <c r="N462" s="34"/>
      <c r="O462" s="422"/>
    </row>
    <row r="463" spans="1:15" hidden="1" outlineLevel="1" x14ac:dyDescent="0.2">
      <c r="A463" s="803">
        <v>4</v>
      </c>
      <c r="B463" s="365"/>
      <c r="C463" s="382"/>
      <c r="D463" s="996"/>
      <c r="E463" s="376"/>
      <c r="F463" s="379"/>
      <c r="G463" s="379"/>
      <c r="H463" s="979">
        <f t="shared" ref="H463:H474" si="48">D463*F463</f>
        <v>0</v>
      </c>
      <c r="I463" s="980">
        <f t="shared" ref="I463:I474" si="49">D463*G463</f>
        <v>0</v>
      </c>
      <c r="J463" s="186">
        <f t="shared" ref="J463:J474" si="50">SUM(H463:I463)</f>
        <v>0</v>
      </c>
      <c r="K463" s="186">
        <f t="shared" ref="K463:K474" si="51">J463*1.27</f>
        <v>0</v>
      </c>
      <c r="L463" s="994"/>
      <c r="M463" s="47"/>
      <c r="N463" s="34"/>
      <c r="O463" s="422"/>
    </row>
    <row r="464" spans="1:15" hidden="1" outlineLevel="1" x14ac:dyDescent="0.2">
      <c r="A464" s="804">
        <v>5</v>
      </c>
      <c r="B464" s="794"/>
      <c r="C464" s="795"/>
      <c r="D464" s="792"/>
      <c r="E464" s="796"/>
      <c r="F464" s="790"/>
      <c r="G464" s="790"/>
      <c r="H464" s="997">
        <f t="shared" si="48"/>
        <v>0</v>
      </c>
      <c r="I464" s="998">
        <f t="shared" si="49"/>
        <v>0</v>
      </c>
      <c r="J464" s="186">
        <f t="shared" si="50"/>
        <v>0</v>
      </c>
      <c r="K464" s="186">
        <f t="shared" si="51"/>
        <v>0</v>
      </c>
      <c r="L464" s="994"/>
      <c r="M464" s="47"/>
      <c r="N464" s="34"/>
      <c r="O464" s="422"/>
    </row>
    <row r="465" spans="1:15" hidden="1" outlineLevel="1" x14ac:dyDescent="0.2">
      <c r="A465" s="803">
        <v>6</v>
      </c>
      <c r="B465" s="365"/>
      <c r="C465" s="382"/>
      <c r="D465" s="996"/>
      <c r="E465" s="376"/>
      <c r="F465" s="379"/>
      <c r="G465" s="379"/>
      <c r="H465" s="979">
        <f t="shared" si="48"/>
        <v>0</v>
      </c>
      <c r="I465" s="980">
        <f t="shared" si="49"/>
        <v>0</v>
      </c>
      <c r="J465" s="186">
        <f t="shared" si="50"/>
        <v>0</v>
      </c>
      <c r="K465" s="186">
        <f t="shared" si="51"/>
        <v>0</v>
      </c>
      <c r="L465" s="994"/>
      <c r="M465" s="47"/>
      <c r="N465" s="34"/>
      <c r="O465" s="422"/>
    </row>
    <row r="466" spans="1:15" hidden="1" outlineLevel="1" x14ac:dyDescent="0.2">
      <c r="A466" s="804">
        <v>7</v>
      </c>
      <c r="B466" s="365"/>
      <c r="C466" s="382"/>
      <c r="D466" s="996"/>
      <c r="E466" s="376"/>
      <c r="F466" s="379"/>
      <c r="G466" s="379"/>
      <c r="H466" s="979">
        <f t="shared" si="48"/>
        <v>0</v>
      </c>
      <c r="I466" s="980">
        <f t="shared" si="49"/>
        <v>0</v>
      </c>
      <c r="J466" s="186">
        <f t="shared" si="50"/>
        <v>0</v>
      </c>
      <c r="K466" s="186">
        <f t="shared" si="51"/>
        <v>0</v>
      </c>
      <c r="L466" s="994"/>
      <c r="M466" s="47"/>
      <c r="N466" s="34"/>
      <c r="O466" s="422"/>
    </row>
    <row r="467" spans="1:15" hidden="1" outlineLevel="1" x14ac:dyDescent="0.2">
      <c r="A467" s="803">
        <v>8</v>
      </c>
      <c r="B467" s="794"/>
      <c r="C467" s="795"/>
      <c r="D467" s="792"/>
      <c r="E467" s="796"/>
      <c r="F467" s="790"/>
      <c r="G467" s="790"/>
      <c r="H467" s="997">
        <f t="shared" si="48"/>
        <v>0</v>
      </c>
      <c r="I467" s="998">
        <f t="shared" si="49"/>
        <v>0</v>
      </c>
      <c r="J467" s="186">
        <f t="shared" si="50"/>
        <v>0</v>
      </c>
      <c r="K467" s="186">
        <f t="shared" si="51"/>
        <v>0</v>
      </c>
      <c r="L467" s="994"/>
      <c r="M467" s="47"/>
      <c r="N467" s="34"/>
      <c r="O467" s="422"/>
    </row>
    <row r="468" spans="1:15" hidden="1" outlineLevel="1" x14ac:dyDescent="0.2">
      <c r="A468" s="804">
        <v>9</v>
      </c>
      <c r="B468" s="365"/>
      <c r="C468" s="382"/>
      <c r="D468" s="996"/>
      <c r="E468" s="376"/>
      <c r="F468" s="379"/>
      <c r="G468" s="379"/>
      <c r="H468" s="979">
        <f t="shared" si="48"/>
        <v>0</v>
      </c>
      <c r="I468" s="980">
        <f t="shared" si="49"/>
        <v>0</v>
      </c>
      <c r="J468" s="186">
        <f t="shared" si="50"/>
        <v>0</v>
      </c>
      <c r="K468" s="186">
        <f t="shared" si="51"/>
        <v>0</v>
      </c>
      <c r="L468" s="994"/>
      <c r="M468" s="47"/>
      <c r="N468" s="34"/>
      <c r="O468" s="422"/>
    </row>
    <row r="469" spans="1:15" hidden="1" outlineLevel="1" x14ac:dyDescent="0.2">
      <c r="A469" s="803">
        <v>10</v>
      </c>
      <c r="B469" s="365"/>
      <c r="C469" s="382"/>
      <c r="D469" s="996"/>
      <c r="E469" s="376"/>
      <c r="F469" s="379"/>
      <c r="G469" s="379"/>
      <c r="H469" s="979">
        <f t="shared" si="48"/>
        <v>0</v>
      </c>
      <c r="I469" s="980">
        <f t="shared" si="49"/>
        <v>0</v>
      </c>
      <c r="J469" s="186">
        <f t="shared" si="50"/>
        <v>0</v>
      </c>
      <c r="K469" s="186">
        <f t="shared" si="51"/>
        <v>0</v>
      </c>
      <c r="L469" s="994"/>
      <c r="M469" s="47"/>
      <c r="N469" s="34"/>
      <c r="O469" s="422"/>
    </row>
    <row r="470" spans="1:15" hidden="1" outlineLevel="1" x14ac:dyDescent="0.2">
      <c r="A470" s="804">
        <v>11</v>
      </c>
      <c r="B470" s="365"/>
      <c r="C470" s="382"/>
      <c r="D470" s="996"/>
      <c r="E470" s="376"/>
      <c r="F470" s="379"/>
      <c r="G470" s="379"/>
      <c r="H470" s="979">
        <f t="shared" si="48"/>
        <v>0</v>
      </c>
      <c r="I470" s="980">
        <f t="shared" si="49"/>
        <v>0</v>
      </c>
      <c r="J470" s="186">
        <f t="shared" si="50"/>
        <v>0</v>
      </c>
      <c r="K470" s="186">
        <f t="shared" si="51"/>
        <v>0</v>
      </c>
      <c r="L470" s="994"/>
      <c r="M470" s="47"/>
      <c r="N470" s="34"/>
      <c r="O470" s="422"/>
    </row>
    <row r="471" spans="1:15" hidden="1" outlineLevel="1" x14ac:dyDescent="0.2">
      <c r="A471" s="803">
        <v>12</v>
      </c>
      <c r="B471" s="794"/>
      <c r="C471" s="795"/>
      <c r="D471" s="792"/>
      <c r="E471" s="796"/>
      <c r="F471" s="790"/>
      <c r="G471" s="790"/>
      <c r="H471" s="997">
        <f t="shared" si="48"/>
        <v>0</v>
      </c>
      <c r="I471" s="998">
        <f t="shared" si="49"/>
        <v>0</v>
      </c>
      <c r="J471" s="186">
        <f t="shared" si="50"/>
        <v>0</v>
      </c>
      <c r="K471" s="186">
        <f t="shared" si="51"/>
        <v>0</v>
      </c>
      <c r="L471" s="994"/>
      <c r="M471" s="47"/>
      <c r="N471" s="34"/>
      <c r="O471" s="422"/>
    </row>
    <row r="472" spans="1:15" hidden="1" outlineLevel="1" x14ac:dyDescent="0.2">
      <c r="A472" s="804">
        <v>13</v>
      </c>
      <c r="B472" s="365"/>
      <c r="C472" s="382"/>
      <c r="D472" s="996"/>
      <c r="E472" s="376"/>
      <c r="F472" s="379"/>
      <c r="G472" s="379"/>
      <c r="H472" s="979">
        <f t="shared" si="48"/>
        <v>0</v>
      </c>
      <c r="I472" s="980">
        <f t="shared" si="49"/>
        <v>0</v>
      </c>
      <c r="J472" s="186">
        <f t="shared" si="50"/>
        <v>0</v>
      </c>
      <c r="K472" s="186">
        <f t="shared" si="51"/>
        <v>0</v>
      </c>
      <c r="L472" s="994"/>
      <c r="M472" s="47"/>
      <c r="N472" s="34"/>
      <c r="O472" s="422"/>
    </row>
    <row r="473" spans="1:15" hidden="1" outlineLevel="1" x14ac:dyDescent="0.2">
      <c r="A473" s="803">
        <v>14</v>
      </c>
      <c r="B473" s="365"/>
      <c r="C473" s="382"/>
      <c r="D473" s="996"/>
      <c r="E473" s="376"/>
      <c r="F473" s="379"/>
      <c r="G473" s="379"/>
      <c r="H473" s="979">
        <f t="shared" si="48"/>
        <v>0</v>
      </c>
      <c r="I473" s="980">
        <f t="shared" si="49"/>
        <v>0</v>
      </c>
      <c r="J473" s="186">
        <f t="shared" si="50"/>
        <v>0</v>
      </c>
      <c r="K473" s="186">
        <f t="shared" si="51"/>
        <v>0</v>
      </c>
      <c r="L473" s="994"/>
      <c r="M473" s="47"/>
      <c r="N473" s="34"/>
      <c r="O473" s="422"/>
    </row>
    <row r="474" spans="1:15" s="537" customFormat="1" ht="13.5" hidden="1" outlineLevel="1" thickBot="1" x14ac:dyDescent="0.25">
      <c r="A474" s="805">
        <v>15</v>
      </c>
      <c r="B474" s="798" t="s">
        <v>147</v>
      </c>
      <c r="C474" s="797"/>
      <c r="D474" s="793"/>
      <c r="E474" s="798" t="s">
        <v>26</v>
      </c>
      <c r="F474" s="791"/>
      <c r="G474" s="791"/>
      <c r="H474" s="924">
        <f t="shared" si="48"/>
        <v>0</v>
      </c>
      <c r="I474" s="925">
        <f t="shared" si="49"/>
        <v>0</v>
      </c>
      <c r="J474" s="196">
        <f t="shared" si="50"/>
        <v>0</v>
      </c>
      <c r="K474" s="196">
        <f t="shared" si="51"/>
        <v>0</v>
      </c>
      <c r="L474" s="273"/>
      <c r="M474" s="47"/>
      <c r="N474" s="34"/>
    </row>
    <row r="475" spans="1:15" s="537" customFormat="1" ht="28.5" hidden="1" customHeight="1" outlineLevel="1" thickBot="1" x14ac:dyDescent="0.25">
      <c r="A475" s="1118" t="s">
        <v>321</v>
      </c>
      <c r="B475" s="1119"/>
      <c r="C475" s="799"/>
      <c r="D475" s="800"/>
      <c r="E475" s="801"/>
      <c r="F475" s="802"/>
      <c r="G475" s="802"/>
      <c r="H475" s="198">
        <f>ROUND(SUM(H455:H474),0)</f>
        <v>0</v>
      </c>
      <c r="I475" s="198">
        <f>ROUND(SUM(I455:I474),0)</f>
        <v>0</v>
      </c>
      <c r="J475" s="199">
        <f>ROUND(SUM(J455:J474),0)</f>
        <v>0</v>
      </c>
      <c r="K475" s="199">
        <f>ROUND(SUM(K455:K474),0)</f>
        <v>0</v>
      </c>
      <c r="L475" s="274"/>
      <c r="M475" s="47"/>
      <c r="N475" s="34"/>
    </row>
    <row r="476" spans="1:15" ht="27.75" hidden="1" customHeight="1" outlineLevel="1" thickBot="1" x14ac:dyDescent="0.25">
      <c r="A476" s="1121" t="s">
        <v>267</v>
      </c>
      <c r="B476" s="1122"/>
      <c r="C476" s="1122"/>
      <c r="D476" s="1122"/>
      <c r="E476" s="1122"/>
      <c r="F476" s="1122"/>
      <c r="G476" s="1122"/>
      <c r="H476" s="1122"/>
      <c r="I476" s="1123"/>
      <c r="J476" s="855"/>
      <c r="K476" s="855"/>
      <c r="L476" s="469"/>
      <c r="M476" s="467"/>
    </row>
    <row r="477" spans="1:15" s="537" customFormat="1" ht="15.75" hidden="1" outlineLevel="1" x14ac:dyDescent="0.2">
      <c r="A477" s="1210">
        <v>1</v>
      </c>
      <c r="B477" s="298"/>
      <c r="C477" s="706"/>
      <c r="D477" s="1219"/>
      <c r="E477" s="1218" t="s">
        <v>21</v>
      </c>
      <c r="F477" s="1209"/>
      <c r="G477" s="1209"/>
      <c r="H477" s="1223">
        <f>D477*F477</f>
        <v>0</v>
      </c>
      <c r="I477" s="1202">
        <f>D477*G477</f>
        <v>0</v>
      </c>
      <c r="J477" s="196">
        <f>SUM(H477:I477)</f>
        <v>0</v>
      </c>
      <c r="K477" s="196">
        <f>J477*1.27</f>
        <v>0</v>
      </c>
      <c r="L477" s="273"/>
      <c r="M477" s="1224"/>
      <c r="N477" s="34"/>
    </row>
    <row r="478" spans="1:15" s="537" customFormat="1" ht="15.75" hidden="1" outlineLevel="1" x14ac:dyDescent="0.2">
      <c r="A478" s="1211"/>
      <c r="B478" s="35"/>
      <c r="C478" s="684"/>
      <c r="D478" s="1220"/>
      <c r="E478" s="1096"/>
      <c r="F478" s="1094"/>
      <c r="G478" s="1094"/>
      <c r="H478" s="1125"/>
      <c r="I478" s="1126"/>
      <c r="J478" s="196"/>
      <c r="K478" s="196"/>
      <c r="L478" s="273"/>
      <c r="M478" s="1224"/>
      <c r="N478" s="34"/>
    </row>
    <row r="479" spans="1:15" hidden="1" outlineLevel="1" x14ac:dyDescent="0.2">
      <c r="A479" s="995">
        <v>2</v>
      </c>
      <c r="B479" s="365"/>
      <c r="C479" s="382"/>
      <c r="D479" s="806"/>
      <c r="E479" s="376"/>
      <c r="F479" s="379"/>
      <c r="G479" s="379"/>
      <c r="H479" s="979">
        <f>D479*F479</f>
        <v>0</v>
      </c>
      <c r="I479" s="980">
        <f>D479*G479</f>
        <v>0</v>
      </c>
      <c r="J479" s="186">
        <f>SUM(H479:I479)</f>
        <v>0</v>
      </c>
      <c r="K479" s="186">
        <f>J479*1.27</f>
        <v>0</v>
      </c>
      <c r="L479" s="994"/>
      <c r="M479" s="47"/>
      <c r="N479" s="34"/>
      <c r="O479" s="422"/>
    </row>
    <row r="480" spans="1:15" hidden="1" outlineLevel="1" x14ac:dyDescent="0.2">
      <c r="A480" s="995">
        <v>3</v>
      </c>
      <c r="B480" s="365"/>
      <c r="C480" s="382"/>
      <c r="D480" s="806"/>
      <c r="E480" s="376"/>
      <c r="F480" s="379"/>
      <c r="G480" s="379"/>
      <c r="H480" s="979">
        <f>D480*F480</f>
        <v>0</v>
      </c>
      <c r="I480" s="980">
        <f>D480*G480</f>
        <v>0</v>
      </c>
      <c r="J480" s="186">
        <f>SUM(H480:I480)</f>
        <v>0</v>
      </c>
      <c r="K480" s="186">
        <f>J480*1.27</f>
        <v>0</v>
      </c>
      <c r="L480" s="994"/>
      <c r="M480" s="47"/>
      <c r="N480" s="34"/>
      <c r="O480" s="422"/>
    </row>
    <row r="481" spans="1:15" hidden="1" outlineLevel="1" x14ac:dyDescent="0.2">
      <c r="A481" s="995">
        <v>4</v>
      </c>
      <c r="B481" s="365"/>
      <c r="C481" s="382"/>
      <c r="D481" s="806"/>
      <c r="E481" s="376"/>
      <c r="F481" s="379"/>
      <c r="G481" s="379"/>
      <c r="H481" s="979">
        <f>D481*F481</f>
        <v>0</v>
      </c>
      <c r="I481" s="980">
        <f>D481*G481</f>
        <v>0</v>
      </c>
      <c r="J481" s="186">
        <f>SUM(H481:I481)</f>
        <v>0</v>
      </c>
      <c r="K481" s="186">
        <f>J481*1.27</f>
        <v>0</v>
      </c>
      <c r="L481" s="994"/>
      <c r="M481" s="47"/>
      <c r="N481" s="34"/>
      <c r="O481" s="422"/>
    </row>
    <row r="482" spans="1:15" s="422" customFormat="1" ht="13.5" hidden="1" outlineLevel="1" thickBot="1" x14ac:dyDescent="0.25">
      <c r="A482" s="15">
        <v>5</v>
      </c>
      <c r="B482" s="791"/>
      <c r="C482" s="797"/>
      <c r="D482" s="807"/>
      <c r="E482" s="791"/>
      <c r="F482" s="791"/>
      <c r="G482" s="791"/>
      <c r="H482" s="979">
        <f>D482*F482</f>
        <v>0</v>
      </c>
      <c r="I482" s="980">
        <f>D482*G482</f>
        <v>0</v>
      </c>
      <c r="J482" s="186">
        <f>SUM(H482:I482)</f>
        <v>0</v>
      </c>
      <c r="K482" s="186">
        <f>J482*1.27</f>
        <v>0</v>
      </c>
      <c r="L482" s="994"/>
      <c r="M482" s="46"/>
      <c r="N482" s="34"/>
    </row>
    <row r="483" spans="1:15" s="17" customFormat="1" ht="28.5" hidden="1" customHeight="1" outlineLevel="1" thickBot="1" x14ac:dyDescent="0.25">
      <c r="A483" s="1110" t="s">
        <v>322</v>
      </c>
      <c r="B483" s="1111"/>
      <c r="C483" s="799"/>
      <c r="D483" s="808"/>
      <c r="E483" s="809"/>
      <c r="F483" s="810"/>
      <c r="G483" s="810"/>
      <c r="H483" s="198">
        <f>ROUND(SUM(H477:H482),0)</f>
        <v>0</v>
      </c>
      <c r="I483" s="198">
        <f>ROUND(SUM(I477:I482),0)</f>
        <v>0</v>
      </c>
      <c r="J483" s="199">
        <f>ROUND(SUM(J477:J482),0)</f>
        <v>0</v>
      </c>
      <c r="K483" s="199">
        <f>ROUND(SUM(K477:K482),0)</f>
        <v>0</v>
      </c>
      <c r="L483" s="274"/>
      <c r="M483" s="46"/>
      <c r="N483" s="34"/>
      <c r="O483" s="23"/>
    </row>
    <row r="484" spans="1:15" ht="25.5" customHeight="1" collapsed="1" thickBot="1" x14ac:dyDescent="0.25">
      <c r="A484" s="643">
        <f>'18'!A20</f>
        <v>0</v>
      </c>
      <c r="B484" s="644">
        <f>'18'!B20</f>
        <v>0</v>
      </c>
      <c r="C484" s="645">
        <f>'18'!E20</f>
        <v>0</v>
      </c>
      <c r="D484" s="645">
        <f>'18'!F20</f>
        <v>0</v>
      </c>
      <c r="E484" s="645">
        <f>'18'!G20</f>
        <v>0</v>
      </c>
      <c r="F484" s="1221" t="s">
        <v>20</v>
      </c>
      <c r="G484" s="1222"/>
      <c r="H484" s="200">
        <f>H475+H483</f>
        <v>0</v>
      </c>
      <c r="I484" s="201">
        <f>I475+I483</f>
        <v>0</v>
      </c>
      <c r="J484" s="202">
        <f>J475+J483</f>
        <v>0</v>
      </c>
      <c r="K484" s="202">
        <f>K475+K483</f>
        <v>0</v>
      </c>
      <c r="L484" s="300">
        <f>IF(K455&gt;0,1,0)</f>
        <v>0</v>
      </c>
    </row>
    <row r="485" spans="1:15" ht="5.25" customHeight="1" thickTop="1" x14ac:dyDescent="0.2">
      <c r="A485" s="1217"/>
      <c r="B485" s="1109"/>
      <c r="C485" s="195"/>
      <c r="D485" s="276"/>
      <c r="E485" s="207"/>
      <c r="F485" s="203"/>
      <c r="G485" s="203"/>
      <c r="H485" s="203"/>
      <c r="I485" s="204"/>
      <c r="J485" s="205"/>
      <c r="K485" s="205"/>
      <c r="L485" s="300"/>
    </row>
    <row r="486" spans="1:15" ht="12.75" customHeight="1" x14ac:dyDescent="0.2">
      <c r="A486" s="1207" t="s">
        <v>319</v>
      </c>
      <c r="B486" s="1208"/>
      <c r="C486" s="1199">
        <f>K475</f>
        <v>0</v>
      </c>
      <c r="D486" s="1199"/>
      <c r="E486" s="1200"/>
      <c r="F486" s="811"/>
      <c r="G486" s="811"/>
      <c r="H486" s="313">
        <f>H475</f>
        <v>0</v>
      </c>
      <c r="I486" s="314">
        <f>I475</f>
        <v>0</v>
      </c>
      <c r="J486" s="205"/>
      <c r="K486" s="205"/>
      <c r="L486" s="300">
        <f>IF(K458&gt;0,1,0)</f>
        <v>0</v>
      </c>
      <c r="M486" s="47"/>
    </row>
    <row r="487" spans="1:15" ht="12.75" customHeight="1" x14ac:dyDescent="0.2">
      <c r="A487" s="1185" t="s">
        <v>320</v>
      </c>
      <c r="B487" s="1186"/>
      <c r="C487" s="1215">
        <f>K483</f>
        <v>0</v>
      </c>
      <c r="D487" s="1215"/>
      <c r="E487" s="1201"/>
      <c r="F487" s="812"/>
      <c r="G487" s="812"/>
      <c r="H487" s="315">
        <f>H483</f>
        <v>0</v>
      </c>
      <c r="I487" s="316">
        <f>I483</f>
        <v>0</v>
      </c>
      <c r="J487" s="205"/>
      <c r="K487" s="205"/>
      <c r="L487" s="275"/>
      <c r="M487" s="47"/>
    </row>
    <row r="488" spans="1:15" ht="12.75" customHeight="1" thickBot="1" x14ac:dyDescent="0.3">
      <c r="A488" s="1193" t="s">
        <v>145</v>
      </c>
      <c r="B488" s="1194"/>
      <c r="C488" s="1195">
        <f>SUM(C486:D487)</f>
        <v>0</v>
      </c>
      <c r="D488" s="1196"/>
      <c r="E488" s="292" t="str">
        <f>IF(C488=K484,"","Hiba!")</f>
        <v/>
      </c>
      <c r="F488" s="813"/>
      <c r="G488" s="813"/>
      <c r="H488" s="813"/>
      <c r="I488" s="814"/>
      <c r="J488" s="205"/>
      <c r="K488" s="205"/>
      <c r="L488" s="275"/>
      <c r="M488" s="47"/>
    </row>
    <row r="489" spans="1:15" ht="6" customHeight="1" thickBot="1" x14ac:dyDescent="0.25">
      <c r="J489" s="205"/>
      <c r="K489" s="205"/>
      <c r="L489" s="275"/>
      <c r="M489" s="47"/>
    </row>
    <row r="490" spans="1:15" s="5" customFormat="1" ht="26.25" hidden="1" outlineLevel="1" thickBot="1" x14ac:dyDescent="0.25">
      <c r="A490" s="788" t="s">
        <v>6</v>
      </c>
      <c r="B490" s="789" t="s">
        <v>7</v>
      </c>
      <c r="C490" s="789" t="s">
        <v>69</v>
      </c>
      <c r="D490" s="789" t="s">
        <v>8</v>
      </c>
      <c r="E490" s="789" t="s">
        <v>9</v>
      </c>
      <c r="F490" s="288" t="s">
        <v>10</v>
      </c>
      <c r="G490" s="288" t="s">
        <v>11</v>
      </c>
      <c r="H490" s="288" t="s">
        <v>12</v>
      </c>
      <c r="I490" s="289" t="s">
        <v>13</v>
      </c>
      <c r="J490" s="936" t="s">
        <v>0</v>
      </c>
      <c r="K490" s="936" t="s">
        <v>1</v>
      </c>
      <c r="L490" s="937"/>
      <c r="M490" s="18" t="s">
        <v>37</v>
      </c>
      <c r="N490" s="84"/>
    </row>
    <row r="491" spans="1:15" ht="27.75" hidden="1" customHeight="1" outlineLevel="1" thickBot="1" x14ac:dyDescent="0.25">
      <c r="A491" s="1121" t="s">
        <v>268</v>
      </c>
      <c r="B491" s="1122"/>
      <c r="C491" s="1122"/>
      <c r="D491" s="1122"/>
      <c r="E491" s="1122"/>
      <c r="F491" s="1122"/>
      <c r="G491" s="1122"/>
      <c r="H491" s="1122"/>
      <c r="I491" s="1123"/>
      <c r="J491" s="855"/>
      <c r="K491" s="855"/>
      <c r="L491" s="469"/>
      <c r="M491" s="467"/>
    </row>
    <row r="492" spans="1:15" ht="15.75" hidden="1" outlineLevel="1" x14ac:dyDescent="0.2">
      <c r="A492" s="1216">
        <v>1</v>
      </c>
      <c r="B492" s="629"/>
      <c r="C492" s="630"/>
      <c r="D492" s="1214"/>
      <c r="E492" s="1187" t="s">
        <v>15</v>
      </c>
      <c r="F492" s="1190"/>
      <c r="G492" s="1190"/>
      <c r="H492" s="1206">
        <f>D492*F492</f>
        <v>0</v>
      </c>
      <c r="I492" s="1179">
        <f>D492*G492</f>
        <v>0</v>
      </c>
      <c r="J492" s="196">
        <f>SUM(H492:I492)</f>
        <v>0</v>
      </c>
      <c r="K492" s="196">
        <f>J492*1.27</f>
        <v>0</v>
      </c>
      <c r="M492" s="1224"/>
      <c r="N492" s="34"/>
      <c r="O492" s="422"/>
    </row>
    <row r="493" spans="1:15" ht="15.75" hidden="1" outlineLevel="1" x14ac:dyDescent="0.2">
      <c r="A493" s="1177"/>
      <c r="B493" s="964" t="s">
        <v>326</v>
      </c>
      <c r="C493" s="631"/>
      <c r="D493" s="1188"/>
      <c r="E493" s="1097"/>
      <c r="F493" s="1095"/>
      <c r="G493" s="1095"/>
      <c r="H493" s="1099"/>
      <c r="I493" s="1098"/>
      <c r="J493" s="196"/>
      <c r="K493" s="196"/>
      <c r="L493" s="273"/>
      <c r="M493" s="1224"/>
      <c r="N493" s="34"/>
      <c r="O493" s="422"/>
    </row>
    <row r="494" spans="1:15" ht="15.75" hidden="1" outlineLevel="1" x14ac:dyDescent="0.2">
      <c r="A494" s="1124"/>
      <c r="B494" s="637" t="s">
        <v>329</v>
      </c>
      <c r="C494" s="631"/>
      <c r="D494" s="1188"/>
      <c r="E494" s="1097"/>
      <c r="F494" s="1095"/>
      <c r="G494" s="1095"/>
      <c r="H494" s="1099"/>
      <c r="I494" s="1098"/>
      <c r="J494" s="196"/>
      <c r="K494" s="196"/>
      <c r="L494" s="273"/>
      <c r="M494" s="725"/>
      <c r="N494" s="34"/>
      <c r="O494" s="422"/>
    </row>
    <row r="495" spans="1:15" ht="15.75" hidden="1" outlineLevel="1" x14ac:dyDescent="0.2">
      <c r="A495" s="1176">
        <v>2</v>
      </c>
      <c r="B495" s="632"/>
      <c r="C495" s="634"/>
      <c r="D495" s="1188"/>
      <c r="E495" s="1097" t="s">
        <v>15</v>
      </c>
      <c r="F495" s="1095"/>
      <c r="G495" s="1095"/>
      <c r="H495" s="1099">
        <f>D495*F495</f>
        <v>0</v>
      </c>
      <c r="I495" s="1098">
        <f>D495*G495</f>
        <v>0</v>
      </c>
      <c r="J495" s="196">
        <f>SUM(H495:I495)</f>
        <v>0</v>
      </c>
      <c r="K495" s="196">
        <f>J495*1.27</f>
        <v>0</v>
      </c>
      <c r="L495" s="273"/>
      <c r="M495" s="1224"/>
      <c r="N495" s="34"/>
      <c r="O495" s="422"/>
    </row>
    <row r="496" spans="1:15" ht="15.75" hidden="1" outlineLevel="1" x14ac:dyDescent="0.2">
      <c r="A496" s="1177"/>
      <c r="B496" s="964" t="s">
        <v>327</v>
      </c>
      <c r="C496" s="631"/>
      <c r="D496" s="1188"/>
      <c r="E496" s="1097"/>
      <c r="F496" s="1095"/>
      <c r="G496" s="1095"/>
      <c r="H496" s="1099"/>
      <c r="I496" s="1098"/>
      <c r="J496" s="196"/>
      <c r="K496" s="196"/>
      <c r="L496" s="273"/>
      <c r="M496" s="1224"/>
      <c r="N496" s="34"/>
      <c r="O496" s="422"/>
    </row>
    <row r="497" spans="1:15" ht="16.5" hidden="1" outlineLevel="1" thickBot="1" x14ac:dyDescent="0.25">
      <c r="A497" s="1178"/>
      <c r="B497" s="636" t="s">
        <v>328</v>
      </c>
      <c r="C497" s="633"/>
      <c r="D497" s="1189"/>
      <c r="E497" s="1191"/>
      <c r="F497" s="1192"/>
      <c r="G497" s="1192"/>
      <c r="H497" s="1184"/>
      <c r="I497" s="1203"/>
      <c r="J497" s="196"/>
      <c r="K497" s="196"/>
      <c r="L497" s="273"/>
      <c r="M497" s="725"/>
      <c r="N497" s="34"/>
      <c r="O497" s="422"/>
    </row>
    <row r="498" spans="1:15" ht="17.25" hidden="1" outlineLevel="1" thickTop="1" thickBot="1" x14ac:dyDescent="0.25">
      <c r="A498" s="1124">
        <v>3</v>
      </c>
      <c r="B498" s="298"/>
      <c r="C498" s="299"/>
      <c r="D498" s="1197"/>
      <c r="E498" s="1212" t="s">
        <v>15</v>
      </c>
      <c r="F498" s="1182"/>
      <c r="G498" s="1182"/>
      <c r="H498" s="1180">
        <f>D498*F498</f>
        <v>0</v>
      </c>
      <c r="I498" s="1204">
        <f>D498*G498</f>
        <v>0</v>
      </c>
      <c r="J498" s="196">
        <f>SUM(H498:I498)</f>
        <v>0</v>
      </c>
      <c r="K498" s="196">
        <f>J498*1.27</f>
        <v>0</v>
      </c>
      <c r="L498" s="273"/>
      <c r="M498" s="1224"/>
      <c r="N498" s="34"/>
      <c r="O498" s="422"/>
    </row>
    <row r="499" spans="1:15" ht="16.5" hidden="1" outlineLevel="1" thickTop="1" x14ac:dyDescent="0.2">
      <c r="A499" s="1115"/>
      <c r="B499" s="187"/>
      <c r="C499" s="294"/>
      <c r="D499" s="1198"/>
      <c r="E499" s="1213"/>
      <c r="F499" s="1183"/>
      <c r="G499" s="1183"/>
      <c r="H499" s="1181"/>
      <c r="I499" s="1205"/>
      <c r="J499" s="196"/>
      <c r="K499" s="196"/>
      <c r="L499" s="273"/>
      <c r="M499" s="1224"/>
      <c r="N499" s="34"/>
      <c r="O499" s="422"/>
    </row>
    <row r="500" spans="1:15" hidden="1" outlineLevel="1" x14ac:dyDescent="0.2">
      <c r="A500" s="803">
        <v>4</v>
      </c>
      <c r="B500" s="365"/>
      <c r="C500" s="382"/>
      <c r="D500" s="996"/>
      <c r="E500" s="376"/>
      <c r="F500" s="379"/>
      <c r="G500" s="379"/>
      <c r="H500" s="979">
        <f t="shared" ref="H500:H511" si="52">D500*F500</f>
        <v>0</v>
      </c>
      <c r="I500" s="980">
        <f t="shared" ref="I500:I511" si="53">D500*G500</f>
        <v>0</v>
      </c>
      <c r="J500" s="186">
        <f t="shared" ref="J500:J511" si="54">SUM(H500:I500)</f>
        <v>0</v>
      </c>
      <c r="K500" s="186">
        <f t="shared" ref="K500:K511" si="55">J500*1.27</f>
        <v>0</v>
      </c>
      <c r="L500" s="994"/>
      <c r="M500" s="47"/>
      <c r="N500" s="34"/>
      <c r="O500" s="422"/>
    </row>
    <row r="501" spans="1:15" hidden="1" outlineLevel="1" x14ac:dyDescent="0.2">
      <c r="A501" s="804">
        <v>5</v>
      </c>
      <c r="B501" s="794"/>
      <c r="C501" s="795"/>
      <c r="D501" s="792"/>
      <c r="E501" s="796"/>
      <c r="F501" s="790"/>
      <c r="G501" s="790"/>
      <c r="H501" s="997">
        <f t="shared" si="52"/>
        <v>0</v>
      </c>
      <c r="I501" s="998">
        <f t="shared" si="53"/>
        <v>0</v>
      </c>
      <c r="J501" s="186">
        <f t="shared" si="54"/>
        <v>0</v>
      </c>
      <c r="K501" s="186">
        <f t="shared" si="55"/>
        <v>0</v>
      </c>
      <c r="L501" s="994"/>
      <c r="M501" s="47"/>
      <c r="N501" s="34"/>
      <c r="O501" s="422"/>
    </row>
    <row r="502" spans="1:15" hidden="1" outlineLevel="1" x14ac:dyDescent="0.2">
      <c r="A502" s="803">
        <v>6</v>
      </c>
      <c r="B502" s="365"/>
      <c r="C502" s="382"/>
      <c r="D502" s="996"/>
      <c r="E502" s="376"/>
      <c r="F502" s="379"/>
      <c r="G502" s="379"/>
      <c r="H502" s="979">
        <f t="shared" si="52"/>
        <v>0</v>
      </c>
      <c r="I502" s="980">
        <f t="shared" si="53"/>
        <v>0</v>
      </c>
      <c r="J502" s="186">
        <f t="shared" si="54"/>
        <v>0</v>
      </c>
      <c r="K502" s="186">
        <f t="shared" si="55"/>
        <v>0</v>
      </c>
      <c r="L502" s="994"/>
      <c r="M502" s="47"/>
      <c r="N502" s="34"/>
      <c r="O502" s="422"/>
    </row>
    <row r="503" spans="1:15" hidden="1" outlineLevel="1" x14ac:dyDescent="0.2">
      <c r="A503" s="804">
        <v>7</v>
      </c>
      <c r="B503" s="365"/>
      <c r="C503" s="382"/>
      <c r="D503" s="996"/>
      <c r="E503" s="376"/>
      <c r="F503" s="379"/>
      <c r="G503" s="379"/>
      <c r="H503" s="979">
        <f t="shared" si="52"/>
        <v>0</v>
      </c>
      <c r="I503" s="980">
        <f t="shared" si="53"/>
        <v>0</v>
      </c>
      <c r="J503" s="186">
        <f t="shared" si="54"/>
        <v>0</v>
      </c>
      <c r="K503" s="186">
        <f t="shared" si="55"/>
        <v>0</v>
      </c>
      <c r="L503" s="994"/>
      <c r="M503" s="47"/>
      <c r="N503" s="34"/>
      <c r="O503" s="422"/>
    </row>
    <row r="504" spans="1:15" hidden="1" outlineLevel="1" x14ac:dyDescent="0.2">
      <c r="A504" s="803">
        <v>8</v>
      </c>
      <c r="B504" s="794"/>
      <c r="C504" s="795"/>
      <c r="D504" s="792"/>
      <c r="E504" s="796"/>
      <c r="F504" s="790"/>
      <c r="G504" s="790"/>
      <c r="H504" s="997">
        <f t="shared" si="52"/>
        <v>0</v>
      </c>
      <c r="I504" s="998">
        <f t="shared" si="53"/>
        <v>0</v>
      </c>
      <c r="J504" s="186">
        <f t="shared" si="54"/>
        <v>0</v>
      </c>
      <c r="K504" s="186">
        <f t="shared" si="55"/>
        <v>0</v>
      </c>
      <c r="L504" s="994"/>
      <c r="M504" s="47"/>
      <c r="N504" s="34"/>
      <c r="O504" s="422"/>
    </row>
    <row r="505" spans="1:15" hidden="1" outlineLevel="1" x14ac:dyDescent="0.2">
      <c r="A505" s="804">
        <v>9</v>
      </c>
      <c r="B505" s="365"/>
      <c r="C505" s="382"/>
      <c r="D505" s="996"/>
      <c r="E505" s="376"/>
      <c r="F505" s="379"/>
      <c r="G505" s="379"/>
      <c r="H505" s="979">
        <f t="shared" si="52"/>
        <v>0</v>
      </c>
      <c r="I505" s="980">
        <f t="shared" si="53"/>
        <v>0</v>
      </c>
      <c r="J505" s="186">
        <f t="shared" si="54"/>
        <v>0</v>
      </c>
      <c r="K505" s="186">
        <f t="shared" si="55"/>
        <v>0</v>
      </c>
      <c r="L505" s="994"/>
      <c r="M505" s="47"/>
      <c r="N505" s="34"/>
      <c r="O505" s="422"/>
    </row>
    <row r="506" spans="1:15" hidden="1" outlineLevel="1" x14ac:dyDescent="0.2">
      <c r="A506" s="803">
        <v>10</v>
      </c>
      <c r="B506" s="365"/>
      <c r="C506" s="382"/>
      <c r="D506" s="996"/>
      <c r="E506" s="376"/>
      <c r="F506" s="379"/>
      <c r="G506" s="379"/>
      <c r="H506" s="979">
        <f t="shared" si="52"/>
        <v>0</v>
      </c>
      <c r="I506" s="980">
        <f t="shared" si="53"/>
        <v>0</v>
      </c>
      <c r="J506" s="186">
        <f t="shared" si="54"/>
        <v>0</v>
      </c>
      <c r="K506" s="186">
        <f t="shared" si="55"/>
        <v>0</v>
      </c>
      <c r="L506" s="994"/>
      <c r="M506" s="47"/>
      <c r="N506" s="34"/>
      <c r="O506" s="422"/>
    </row>
    <row r="507" spans="1:15" hidden="1" outlineLevel="1" x14ac:dyDescent="0.2">
      <c r="A507" s="804">
        <v>11</v>
      </c>
      <c r="B507" s="365"/>
      <c r="C507" s="382"/>
      <c r="D507" s="996"/>
      <c r="E507" s="376"/>
      <c r="F507" s="379"/>
      <c r="G507" s="379"/>
      <c r="H507" s="979">
        <f t="shared" si="52"/>
        <v>0</v>
      </c>
      <c r="I507" s="980">
        <f t="shared" si="53"/>
        <v>0</v>
      </c>
      <c r="J507" s="186">
        <f t="shared" si="54"/>
        <v>0</v>
      </c>
      <c r="K507" s="186">
        <f t="shared" si="55"/>
        <v>0</v>
      </c>
      <c r="L507" s="994"/>
      <c r="M507" s="47"/>
      <c r="N507" s="34"/>
      <c r="O507" s="422"/>
    </row>
    <row r="508" spans="1:15" hidden="1" outlineLevel="1" x14ac:dyDescent="0.2">
      <c r="A508" s="803">
        <v>12</v>
      </c>
      <c r="B508" s="794"/>
      <c r="C508" s="795"/>
      <c r="D508" s="792"/>
      <c r="E508" s="796"/>
      <c r="F508" s="790"/>
      <c r="G508" s="790"/>
      <c r="H508" s="997">
        <f t="shared" si="52"/>
        <v>0</v>
      </c>
      <c r="I508" s="998">
        <f t="shared" si="53"/>
        <v>0</v>
      </c>
      <c r="J508" s="186">
        <f t="shared" si="54"/>
        <v>0</v>
      </c>
      <c r="K508" s="186">
        <f t="shared" si="55"/>
        <v>0</v>
      </c>
      <c r="L508" s="994"/>
      <c r="M508" s="47"/>
      <c r="N508" s="34"/>
      <c r="O508" s="422"/>
    </row>
    <row r="509" spans="1:15" hidden="1" outlineLevel="1" x14ac:dyDescent="0.2">
      <c r="A509" s="804">
        <v>13</v>
      </c>
      <c r="B509" s="365"/>
      <c r="C509" s="382"/>
      <c r="D509" s="996"/>
      <c r="E509" s="376"/>
      <c r="F509" s="379"/>
      <c r="G509" s="379"/>
      <c r="H509" s="979">
        <f t="shared" si="52"/>
        <v>0</v>
      </c>
      <c r="I509" s="980">
        <f t="shared" si="53"/>
        <v>0</v>
      </c>
      <c r="J509" s="186">
        <f t="shared" si="54"/>
        <v>0</v>
      </c>
      <c r="K509" s="186">
        <f t="shared" si="55"/>
        <v>0</v>
      </c>
      <c r="L509" s="994"/>
      <c r="M509" s="47"/>
      <c r="N509" s="34"/>
      <c r="O509" s="422"/>
    </row>
    <row r="510" spans="1:15" hidden="1" outlineLevel="1" x14ac:dyDescent="0.2">
      <c r="A510" s="803">
        <v>14</v>
      </c>
      <c r="B510" s="365"/>
      <c r="C510" s="382"/>
      <c r="D510" s="996"/>
      <c r="E510" s="376"/>
      <c r="F510" s="379"/>
      <c r="G510" s="379"/>
      <c r="H510" s="979">
        <f t="shared" si="52"/>
        <v>0</v>
      </c>
      <c r="I510" s="980">
        <f t="shared" si="53"/>
        <v>0</v>
      </c>
      <c r="J510" s="186">
        <f t="shared" si="54"/>
        <v>0</v>
      </c>
      <c r="K510" s="186">
        <f t="shared" si="55"/>
        <v>0</v>
      </c>
      <c r="L510" s="994"/>
      <c r="M510" s="47"/>
      <c r="N510" s="34"/>
      <c r="O510" s="422"/>
    </row>
    <row r="511" spans="1:15" s="537" customFormat="1" ht="13.5" hidden="1" outlineLevel="1" thickBot="1" x14ac:dyDescent="0.25">
      <c r="A511" s="805">
        <v>15</v>
      </c>
      <c r="B511" s="798" t="s">
        <v>147</v>
      </c>
      <c r="C511" s="797"/>
      <c r="D511" s="793"/>
      <c r="E511" s="798" t="s">
        <v>26</v>
      </c>
      <c r="F511" s="791"/>
      <c r="G511" s="791"/>
      <c r="H511" s="924">
        <f t="shared" si="52"/>
        <v>0</v>
      </c>
      <c r="I511" s="925">
        <f t="shared" si="53"/>
        <v>0</v>
      </c>
      <c r="J511" s="196">
        <f t="shared" si="54"/>
        <v>0</v>
      </c>
      <c r="K511" s="196">
        <f t="shared" si="55"/>
        <v>0</v>
      </c>
      <c r="L511" s="273"/>
      <c r="M511" s="47"/>
      <c r="N511" s="34"/>
    </row>
    <row r="512" spans="1:15" s="537" customFormat="1" ht="28.5" hidden="1" customHeight="1" outlineLevel="1" thickBot="1" x14ac:dyDescent="0.25">
      <c r="A512" s="1118" t="s">
        <v>321</v>
      </c>
      <c r="B512" s="1119"/>
      <c r="C512" s="799"/>
      <c r="D512" s="800"/>
      <c r="E512" s="801"/>
      <c r="F512" s="802"/>
      <c r="G512" s="802"/>
      <c r="H512" s="198">
        <f>ROUND(SUM(H492:H511),0)</f>
        <v>0</v>
      </c>
      <c r="I512" s="198">
        <f>ROUND(SUM(I492:I511),0)</f>
        <v>0</v>
      </c>
      <c r="J512" s="199">
        <f>ROUND(SUM(J492:J511),0)</f>
        <v>0</v>
      </c>
      <c r="K512" s="199">
        <f>ROUND(SUM(K492:K511),0)</f>
        <v>0</v>
      </c>
      <c r="L512" s="274"/>
      <c r="M512" s="47"/>
      <c r="N512" s="34"/>
    </row>
    <row r="513" spans="1:15" ht="27.75" hidden="1" customHeight="1" outlineLevel="1" thickBot="1" x14ac:dyDescent="0.25">
      <c r="A513" s="1121" t="s">
        <v>267</v>
      </c>
      <c r="B513" s="1122"/>
      <c r="C513" s="1122"/>
      <c r="D513" s="1122"/>
      <c r="E513" s="1122"/>
      <c r="F513" s="1122"/>
      <c r="G513" s="1122"/>
      <c r="H513" s="1122"/>
      <c r="I513" s="1123"/>
      <c r="J513" s="855"/>
      <c r="K513" s="855"/>
      <c r="L513" s="469"/>
      <c r="M513" s="467"/>
    </row>
    <row r="514" spans="1:15" s="537" customFormat="1" ht="15.75" hidden="1" outlineLevel="1" x14ac:dyDescent="0.2">
      <c r="A514" s="1210">
        <v>1</v>
      </c>
      <c r="B514" s="298"/>
      <c r="C514" s="706"/>
      <c r="D514" s="1219"/>
      <c r="E514" s="1218" t="s">
        <v>21</v>
      </c>
      <c r="F514" s="1209"/>
      <c r="G514" s="1209"/>
      <c r="H514" s="1223">
        <f>D514*F514</f>
        <v>0</v>
      </c>
      <c r="I514" s="1202">
        <f>D514*G514</f>
        <v>0</v>
      </c>
      <c r="J514" s="196">
        <f>SUM(H514:I514)</f>
        <v>0</v>
      </c>
      <c r="K514" s="196">
        <f>J514*1.27</f>
        <v>0</v>
      </c>
      <c r="L514" s="273"/>
      <c r="M514" s="1224"/>
      <c r="N514" s="34"/>
    </row>
    <row r="515" spans="1:15" s="537" customFormat="1" ht="15.75" hidden="1" outlineLevel="1" x14ac:dyDescent="0.2">
      <c r="A515" s="1211"/>
      <c r="B515" s="35"/>
      <c r="C515" s="684"/>
      <c r="D515" s="1220"/>
      <c r="E515" s="1096"/>
      <c r="F515" s="1094"/>
      <c r="G515" s="1094"/>
      <c r="H515" s="1125"/>
      <c r="I515" s="1126"/>
      <c r="J515" s="196"/>
      <c r="K515" s="196"/>
      <c r="L515" s="273"/>
      <c r="M515" s="1224"/>
      <c r="N515" s="34"/>
    </row>
    <row r="516" spans="1:15" hidden="1" outlineLevel="1" x14ac:dyDescent="0.2">
      <c r="A516" s="995">
        <v>2</v>
      </c>
      <c r="B516" s="365"/>
      <c r="C516" s="382"/>
      <c r="D516" s="806"/>
      <c r="E516" s="376"/>
      <c r="F516" s="379"/>
      <c r="G516" s="379"/>
      <c r="H516" s="979">
        <f>D516*F516</f>
        <v>0</v>
      </c>
      <c r="I516" s="980">
        <f>D516*G516</f>
        <v>0</v>
      </c>
      <c r="J516" s="186">
        <f>SUM(H516:I516)</f>
        <v>0</v>
      </c>
      <c r="K516" s="186">
        <f>J516*1.27</f>
        <v>0</v>
      </c>
      <c r="L516" s="994"/>
      <c r="M516" s="47"/>
      <c r="N516" s="34"/>
      <c r="O516" s="422"/>
    </row>
    <row r="517" spans="1:15" hidden="1" outlineLevel="1" x14ac:dyDescent="0.2">
      <c r="A517" s="995">
        <v>3</v>
      </c>
      <c r="B517" s="365"/>
      <c r="C517" s="382"/>
      <c r="D517" s="806"/>
      <c r="E517" s="376"/>
      <c r="F517" s="379"/>
      <c r="G517" s="379"/>
      <c r="H517" s="979">
        <f>D517*F517</f>
        <v>0</v>
      </c>
      <c r="I517" s="980">
        <f>D517*G517</f>
        <v>0</v>
      </c>
      <c r="J517" s="186">
        <f>SUM(H517:I517)</f>
        <v>0</v>
      </c>
      <c r="K517" s="186">
        <f>J517*1.27</f>
        <v>0</v>
      </c>
      <c r="L517" s="994"/>
      <c r="M517" s="47"/>
      <c r="N517" s="34"/>
      <c r="O517" s="422"/>
    </row>
    <row r="518" spans="1:15" hidden="1" outlineLevel="1" x14ac:dyDescent="0.2">
      <c r="A518" s="995">
        <v>4</v>
      </c>
      <c r="B518" s="365"/>
      <c r="C518" s="382"/>
      <c r="D518" s="806"/>
      <c r="E518" s="376"/>
      <c r="F518" s="379"/>
      <c r="G518" s="379"/>
      <c r="H518" s="979">
        <f>D518*F518</f>
        <v>0</v>
      </c>
      <c r="I518" s="980">
        <f>D518*G518</f>
        <v>0</v>
      </c>
      <c r="J518" s="186">
        <f>SUM(H518:I518)</f>
        <v>0</v>
      </c>
      <c r="K518" s="186">
        <f>J518*1.27</f>
        <v>0</v>
      </c>
      <c r="L518" s="994"/>
      <c r="M518" s="47"/>
      <c r="N518" s="34"/>
      <c r="O518" s="422"/>
    </row>
    <row r="519" spans="1:15" s="422" customFormat="1" ht="13.5" hidden="1" outlineLevel="1" thickBot="1" x14ac:dyDescent="0.25">
      <c r="A519" s="15">
        <v>5</v>
      </c>
      <c r="B519" s="791"/>
      <c r="C519" s="797"/>
      <c r="D519" s="807"/>
      <c r="E519" s="791"/>
      <c r="F519" s="791"/>
      <c r="G519" s="791"/>
      <c r="H519" s="979">
        <f>D519*F519</f>
        <v>0</v>
      </c>
      <c r="I519" s="980">
        <f>D519*G519</f>
        <v>0</v>
      </c>
      <c r="J519" s="186">
        <f>SUM(H519:I519)</f>
        <v>0</v>
      </c>
      <c r="K519" s="186">
        <f>J519*1.27</f>
        <v>0</v>
      </c>
      <c r="L519" s="994"/>
      <c r="M519" s="46"/>
      <c r="N519" s="34"/>
    </row>
    <row r="520" spans="1:15" s="17" customFormat="1" ht="28.5" hidden="1" customHeight="1" outlineLevel="1" thickBot="1" x14ac:dyDescent="0.25">
      <c r="A520" s="1110" t="s">
        <v>322</v>
      </c>
      <c r="B520" s="1111"/>
      <c r="C520" s="799"/>
      <c r="D520" s="808"/>
      <c r="E520" s="809"/>
      <c r="F520" s="810"/>
      <c r="G520" s="810"/>
      <c r="H520" s="198">
        <f>ROUND(SUM(H514:H519),0)</f>
        <v>0</v>
      </c>
      <c r="I520" s="198">
        <f>ROUND(SUM(I514:I519),0)</f>
        <v>0</v>
      </c>
      <c r="J520" s="199">
        <f>ROUND(SUM(J514:J519),0)</f>
        <v>0</v>
      </c>
      <c r="K520" s="199">
        <f>ROUND(SUM(K514:K519),0)</f>
        <v>0</v>
      </c>
      <c r="L520" s="274"/>
      <c r="M520" s="46"/>
      <c r="N520" s="34"/>
      <c r="O520" s="23"/>
    </row>
    <row r="521" spans="1:15" ht="25.5" customHeight="1" collapsed="1" thickBot="1" x14ac:dyDescent="0.25">
      <c r="A521" s="643">
        <f>'18'!A21</f>
        <v>0</v>
      </c>
      <c r="B521" s="644">
        <f>'18'!B21</f>
        <v>0</v>
      </c>
      <c r="C521" s="645">
        <f>'18'!E21</f>
        <v>0</v>
      </c>
      <c r="D521" s="645">
        <f>'18'!F21</f>
        <v>0</v>
      </c>
      <c r="E521" s="645">
        <f>'18'!G21</f>
        <v>0</v>
      </c>
      <c r="F521" s="1221" t="s">
        <v>20</v>
      </c>
      <c r="G521" s="1222"/>
      <c r="H521" s="200">
        <f>H512+H520</f>
        <v>0</v>
      </c>
      <c r="I521" s="201">
        <f>I512+I520</f>
        <v>0</v>
      </c>
      <c r="J521" s="202">
        <f>J512+J520</f>
        <v>0</v>
      </c>
      <c r="K521" s="202">
        <f>K512+K520</f>
        <v>0</v>
      </c>
      <c r="L521" s="300">
        <f>IF(K492&gt;0,1,0)</f>
        <v>0</v>
      </c>
    </row>
    <row r="522" spans="1:15" ht="5.25" customHeight="1" thickTop="1" x14ac:dyDescent="0.2">
      <c r="A522" s="1217"/>
      <c r="B522" s="1109"/>
      <c r="C522" s="195"/>
      <c r="D522" s="276"/>
      <c r="E522" s="207"/>
      <c r="F522" s="203"/>
      <c r="G522" s="203"/>
      <c r="H522" s="203"/>
      <c r="I522" s="204"/>
      <c r="J522" s="205"/>
      <c r="K522" s="205"/>
      <c r="L522" s="300"/>
    </row>
    <row r="523" spans="1:15" ht="12.75" customHeight="1" x14ac:dyDescent="0.2">
      <c r="A523" s="1207" t="s">
        <v>319</v>
      </c>
      <c r="B523" s="1208"/>
      <c r="C523" s="1199">
        <f>K512</f>
        <v>0</v>
      </c>
      <c r="D523" s="1199"/>
      <c r="E523" s="1200"/>
      <c r="F523" s="811"/>
      <c r="G523" s="811"/>
      <c r="H523" s="313">
        <f>H512</f>
        <v>0</v>
      </c>
      <c r="I523" s="314">
        <f>I512</f>
        <v>0</v>
      </c>
      <c r="J523" s="205"/>
      <c r="K523" s="205"/>
      <c r="L523" s="300">
        <f>IF(K495&gt;0,1,0)</f>
        <v>0</v>
      </c>
      <c r="M523" s="47"/>
    </row>
    <row r="524" spans="1:15" ht="12.75" customHeight="1" x14ac:dyDescent="0.2">
      <c r="A524" s="1185" t="s">
        <v>320</v>
      </c>
      <c r="B524" s="1186"/>
      <c r="C524" s="1215">
        <f>K520</f>
        <v>0</v>
      </c>
      <c r="D524" s="1215"/>
      <c r="E524" s="1201"/>
      <c r="F524" s="812"/>
      <c r="G524" s="812"/>
      <c r="H524" s="315">
        <f>H520</f>
        <v>0</v>
      </c>
      <c r="I524" s="316">
        <f>I520</f>
        <v>0</v>
      </c>
      <c r="J524" s="205"/>
      <c r="K524" s="205"/>
      <c r="L524" s="275"/>
      <c r="M524" s="47"/>
    </row>
    <row r="525" spans="1:15" ht="12.75" customHeight="1" thickBot="1" x14ac:dyDescent="0.3">
      <c r="A525" s="1193" t="s">
        <v>145</v>
      </c>
      <c r="B525" s="1194"/>
      <c r="C525" s="1195">
        <f>SUM(C523:D524)</f>
        <v>0</v>
      </c>
      <c r="D525" s="1196"/>
      <c r="E525" s="292" t="str">
        <f>IF(C525=K521,"","Hiba!")</f>
        <v/>
      </c>
      <c r="F525" s="813"/>
      <c r="G525" s="813"/>
      <c r="H525" s="813"/>
      <c r="I525" s="814"/>
      <c r="J525" s="205"/>
      <c r="K525" s="205"/>
      <c r="L525" s="275"/>
      <c r="M525" s="47"/>
    </row>
    <row r="526" spans="1:15" ht="6" customHeight="1" thickBot="1" x14ac:dyDescent="0.25">
      <c r="J526" s="205"/>
      <c r="K526" s="205"/>
      <c r="L526" s="275"/>
      <c r="M526" s="47"/>
    </row>
    <row r="527" spans="1:15" s="5" customFormat="1" ht="26.25" hidden="1" outlineLevel="1" thickBot="1" x14ac:dyDescent="0.25">
      <c r="A527" s="788" t="s">
        <v>6</v>
      </c>
      <c r="B527" s="789" t="s">
        <v>7</v>
      </c>
      <c r="C527" s="789" t="s">
        <v>69</v>
      </c>
      <c r="D527" s="789" t="s">
        <v>8</v>
      </c>
      <c r="E527" s="789" t="s">
        <v>9</v>
      </c>
      <c r="F527" s="288" t="s">
        <v>10</v>
      </c>
      <c r="G527" s="288" t="s">
        <v>11</v>
      </c>
      <c r="H527" s="288" t="s">
        <v>12</v>
      </c>
      <c r="I527" s="289" t="s">
        <v>13</v>
      </c>
      <c r="J527" s="936" t="s">
        <v>0</v>
      </c>
      <c r="K527" s="936" t="s">
        <v>1</v>
      </c>
      <c r="L527" s="937"/>
      <c r="M527" s="18" t="s">
        <v>37</v>
      </c>
      <c r="N527" s="84"/>
    </row>
    <row r="528" spans="1:15" ht="27.75" hidden="1" customHeight="1" outlineLevel="1" thickBot="1" x14ac:dyDescent="0.25">
      <c r="A528" s="1121" t="s">
        <v>268</v>
      </c>
      <c r="B528" s="1122"/>
      <c r="C528" s="1122"/>
      <c r="D528" s="1122"/>
      <c r="E528" s="1122"/>
      <c r="F528" s="1122"/>
      <c r="G528" s="1122"/>
      <c r="H528" s="1122"/>
      <c r="I528" s="1123"/>
      <c r="J528" s="855"/>
      <c r="K528" s="855"/>
      <c r="L528" s="469"/>
      <c r="M528" s="467"/>
    </row>
    <row r="529" spans="1:15" ht="15.75" hidden="1" outlineLevel="1" x14ac:dyDescent="0.2">
      <c r="A529" s="1216">
        <v>1</v>
      </c>
      <c r="B529" s="629"/>
      <c r="C529" s="630"/>
      <c r="D529" s="1214"/>
      <c r="E529" s="1187" t="s">
        <v>15</v>
      </c>
      <c r="F529" s="1190"/>
      <c r="G529" s="1190"/>
      <c r="H529" s="1206">
        <f>D529*F529</f>
        <v>0</v>
      </c>
      <c r="I529" s="1179">
        <f>D529*G529</f>
        <v>0</v>
      </c>
      <c r="J529" s="196">
        <f>SUM(H529:I529)</f>
        <v>0</v>
      </c>
      <c r="K529" s="196">
        <f>J529*1.27</f>
        <v>0</v>
      </c>
      <c r="M529" s="1224"/>
      <c r="N529" s="34"/>
      <c r="O529" s="422"/>
    </row>
    <row r="530" spans="1:15" ht="15.75" hidden="1" outlineLevel="1" x14ac:dyDescent="0.2">
      <c r="A530" s="1177"/>
      <c r="B530" s="964" t="s">
        <v>326</v>
      </c>
      <c r="C530" s="631"/>
      <c r="D530" s="1188"/>
      <c r="E530" s="1097"/>
      <c r="F530" s="1095"/>
      <c r="G530" s="1095"/>
      <c r="H530" s="1099"/>
      <c r="I530" s="1098"/>
      <c r="J530" s="196"/>
      <c r="K530" s="196"/>
      <c r="L530" s="273"/>
      <c r="M530" s="1224"/>
      <c r="N530" s="34"/>
      <c r="O530" s="422"/>
    </row>
    <row r="531" spans="1:15" ht="15.75" hidden="1" outlineLevel="1" x14ac:dyDescent="0.2">
      <c r="A531" s="1124"/>
      <c r="B531" s="637" t="s">
        <v>329</v>
      </c>
      <c r="C531" s="631"/>
      <c r="D531" s="1188"/>
      <c r="E531" s="1097"/>
      <c r="F531" s="1095"/>
      <c r="G531" s="1095"/>
      <c r="H531" s="1099"/>
      <c r="I531" s="1098"/>
      <c r="J531" s="196"/>
      <c r="K531" s="196"/>
      <c r="L531" s="273"/>
      <c r="M531" s="725"/>
      <c r="N531" s="34"/>
      <c r="O531" s="422"/>
    </row>
    <row r="532" spans="1:15" ht="15.75" hidden="1" outlineLevel="1" x14ac:dyDescent="0.2">
      <c r="A532" s="1176">
        <v>2</v>
      </c>
      <c r="B532" s="632"/>
      <c r="C532" s="634"/>
      <c r="D532" s="1188"/>
      <c r="E532" s="1097" t="s">
        <v>15</v>
      </c>
      <c r="F532" s="1095"/>
      <c r="G532" s="1095"/>
      <c r="H532" s="1099">
        <f>D532*F532</f>
        <v>0</v>
      </c>
      <c r="I532" s="1098">
        <f>D532*G532</f>
        <v>0</v>
      </c>
      <c r="J532" s="196">
        <f>SUM(H532:I532)</f>
        <v>0</v>
      </c>
      <c r="K532" s="196">
        <f>J532*1.27</f>
        <v>0</v>
      </c>
      <c r="L532" s="273"/>
      <c r="M532" s="1224"/>
      <c r="N532" s="34"/>
      <c r="O532" s="422"/>
    </row>
    <row r="533" spans="1:15" ht="15.75" hidden="1" outlineLevel="1" x14ac:dyDescent="0.2">
      <c r="A533" s="1177"/>
      <c r="B533" s="964" t="s">
        <v>327</v>
      </c>
      <c r="C533" s="631"/>
      <c r="D533" s="1188"/>
      <c r="E533" s="1097"/>
      <c r="F533" s="1095"/>
      <c r="G533" s="1095"/>
      <c r="H533" s="1099"/>
      <c r="I533" s="1098"/>
      <c r="J533" s="196"/>
      <c r="K533" s="196"/>
      <c r="L533" s="273"/>
      <c r="M533" s="1224"/>
      <c r="N533" s="34"/>
      <c r="O533" s="422"/>
    </row>
    <row r="534" spans="1:15" ht="16.5" hidden="1" outlineLevel="1" thickBot="1" x14ac:dyDescent="0.25">
      <c r="A534" s="1178"/>
      <c r="B534" s="636" t="s">
        <v>328</v>
      </c>
      <c r="C534" s="633"/>
      <c r="D534" s="1189"/>
      <c r="E534" s="1191"/>
      <c r="F534" s="1192"/>
      <c r="G534" s="1192"/>
      <c r="H534" s="1184"/>
      <c r="I534" s="1203"/>
      <c r="J534" s="196"/>
      <c r="K534" s="196"/>
      <c r="L534" s="273"/>
      <c r="M534" s="725"/>
      <c r="N534" s="34"/>
      <c r="O534" s="422"/>
    </row>
    <row r="535" spans="1:15" ht="17.25" hidden="1" outlineLevel="1" thickTop="1" thickBot="1" x14ac:dyDescent="0.25">
      <c r="A535" s="1124">
        <v>3</v>
      </c>
      <c r="B535" s="298"/>
      <c r="C535" s="299"/>
      <c r="D535" s="1197"/>
      <c r="E535" s="1212" t="s">
        <v>15</v>
      </c>
      <c r="F535" s="1182"/>
      <c r="G535" s="1182"/>
      <c r="H535" s="1180">
        <f>D535*F535</f>
        <v>0</v>
      </c>
      <c r="I535" s="1204">
        <f>D535*G535</f>
        <v>0</v>
      </c>
      <c r="J535" s="196">
        <f>SUM(H535:I535)</f>
        <v>0</v>
      </c>
      <c r="K535" s="196">
        <f>J535*1.27</f>
        <v>0</v>
      </c>
      <c r="L535" s="273"/>
      <c r="M535" s="1224"/>
      <c r="N535" s="34"/>
      <c r="O535" s="422"/>
    </row>
    <row r="536" spans="1:15" ht="16.5" hidden="1" outlineLevel="1" thickTop="1" x14ac:dyDescent="0.2">
      <c r="A536" s="1115"/>
      <c r="B536" s="187"/>
      <c r="C536" s="294"/>
      <c r="D536" s="1198"/>
      <c r="E536" s="1213"/>
      <c r="F536" s="1183"/>
      <c r="G536" s="1183"/>
      <c r="H536" s="1181"/>
      <c r="I536" s="1205"/>
      <c r="J536" s="196"/>
      <c r="K536" s="196"/>
      <c r="L536" s="273"/>
      <c r="M536" s="1224"/>
      <c r="N536" s="34"/>
      <c r="O536" s="422"/>
    </row>
    <row r="537" spans="1:15" hidden="1" outlineLevel="1" x14ac:dyDescent="0.2">
      <c r="A537" s="803">
        <v>4</v>
      </c>
      <c r="B537" s="365"/>
      <c r="C537" s="382"/>
      <c r="D537" s="996"/>
      <c r="E537" s="376"/>
      <c r="F537" s="379"/>
      <c r="G537" s="379"/>
      <c r="H537" s="979">
        <f t="shared" ref="H537:H548" si="56">D537*F537</f>
        <v>0</v>
      </c>
      <c r="I537" s="980">
        <f t="shared" ref="I537:I548" si="57">D537*G537</f>
        <v>0</v>
      </c>
      <c r="J537" s="186">
        <f t="shared" ref="J537:J548" si="58">SUM(H537:I537)</f>
        <v>0</v>
      </c>
      <c r="K537" s="186">
        <f t="shared" ref="K537:K548" si="59">J537*1.27</f>
        <v>0</v>
      </c>
      <c r="L537" s="994"/>
      <c r="M537" s="47"/>
      <c r="N537" s="34"/>
      <c r="O537" s="422"/>
    </row>
    <row r="538" spans="1:15" hidden="1" outlineLevel="1" x14ac:dyDescent="0.2">
      <c r="A538" s="804">
        <v>5</v>
      </c>
      <c r="B538" s="794"/>
      <c r="C538" s="795"/>
      <c r="D538" s="792"/>
      <c r="E538" s="796"/>
      <c r="F538" s="790"/>
      <c r="G538" s="790"/>
      <c r="H538" s="997">
        <f t="shared" si="56"/>
        <v>0</v>
      </c>
      <c r="I538" s="998">
        <f t="shared" si="57"/>
        <v>0</v>
      </c>
      <c r="J538" s="186">
        <f t="shared" si="58"/>
        <v>0</v>
      </c>
      <c r="K538" s="186">
        <f t="shared" si="59"/>
        <v>0</v>
      </c>
      <c r="L538" s="994"/>
      <c r="M538" s="47"/>
      <c r="N538" s="34"/>
      <c r="O538" s="422"/>
    </row>
    <row r="539" spans="1:15" hidden="1" outlineLevel="1" x14ac:dyDescent="0.2">
      <c r="A539" s="803">
        <v>6</v>
      </c>
      <c r="B539" s="365"/>
      <c r="C539" s="382"/>
      <c r="D539" s="996"/>
      <c r="E539" s="376"/>
      <c r="F539" s="379"/>
      <c r="G539" s="379"/>
      <c r="H539" s="979">
        <f t="shared" si="56"/>
        <v>0</v>
      </c>
      <c r="I539" s="980">
        <f t="shared" si="57"/>
        <v>0</v>
      </c>
      <c r="J539" s="186">
        <f t="shared" si="58"/>
        <v>0</v>
      </c>
      <c r="K539" s="186">
        <f t="shared" si="59"/>
        <v>0</v>
      </c>
      <c r="L539" s="994"/>
      <c r="M539" s="47"/>
      <c r="N539" s="34"/>
      <c r="O539" s="422"/>
    </row>
    <row r="540" spans="1:15" hidden="1" outlineLevel="1" x14ac:dyDescent="0.2">
      <c r="A540" s="804">
        <v>7</v>
      </c>
      <c r="B540" s="365"/>
      <c r="C540" s="382"/>
      <c r="D540" s="996"/>
      <c r="E540" s="376"/>
      <c r="F540" s="379"/>
      <c r="G540" s="379"/>
      <c r="H540" s="979">
        <f t="shared" si="56"/>
        <v>0</v>
      </c>
      <c r="I540" s="980">
        <f t="shared" si="57"/>
        <v>0</v>
      </c>
      <c r="J540" s="186">
        <f t="shared" si="58"/>
        <v>0</v>
      </c>
      <c r="K540" s="186">
        <f t="shared" si="59"/>
        <v>0</v>
      </c>
      <c r="L540" s="994"/>
      <c r="M540" s="47"/>
      <c r="N540" s="34"/>
      <c r="O540" s="422"/>
    </row>
    <row r="541" spans="1:15" hidden="1" outlineLevel="1" x14ac:dyDescent="0.2">
      <c r="A541" s="803">
        <v>8</v>
      </c>
      <c r="B541" s="794"/>
      <c r="C541" s="795"/>
      <c r="D541" s="792"/>
      <c r="E541" s="796"/>
      <c r="F541" s="790"/>
      <c r="G541" s="790"/>
      <c r="H541" s="997">
        <f t="shared" si="56"/>
        <v>0</v>
      </c>
      <c r="I541" s="998">
        <f t="shared" si="57"/>
        <v>0</v>
      </c>
      <c r="J541" s="186">
        <f t="shared" si="58"/>
        <v>0</v>
      </c>
      <c r="K541" s="186">
        <f t="shared" si="59"/>
        <v>0</v>
      </c>
      <c r="L541" s="994"/>
      <c r="M541" s="47"/>
      <c r="N541" s="34"/>
      <c r="O541" s="422"/>
    </row>
    <row r="542" spans="1:15" hidden="1" outlineLevel="1" x14ac:dyDescent="0.2">
      <c r="A542" s="804">
        <v>9</v>
      </c>
      <c r="B542" s="365"/>
      <c r="C542" s="382"/>
      <c r="D542" s="996"/>
      <c r="E542" s="376"/>
      <c r="F542" s="379"/>
      <c r="G542" s="379"/>
      <c r="H542" s="979">
        <f t="shared" si="56"/>
        <v>0</v>
      </c>
      <c r="I542" s="980">
        <f t="shared" si="57"/>
        <v>0</v>
      </c>
      <c r="J542" s="186">
        <f t="shared" si="58"/>
        <v>0</v>
      </c>
      <c r="K542" s="186">
        <f t="shared" si="59"/>
        <v>0</v>
      </c>
      <c r="L542" s="994"/>
      <c r="M542" s="47"/>
      <c r="N542" s="34"/>
      <c r="O542" s="422"/>
    </row>
    <row r="543" spans="1:15" hidden="1" outlineLevel="1" x14ac:dyDescent="0.2">
      <c r="A543" s="803">
        <v>10</v>
      </c>
      <c r="B543" s="365"/>
      <c r="C543" s="382"/>
      <c r="D543" s="996"/>
      <c r="E543" s="376"/>
      <c r="F543" s="379"/>
      <c r="G543" s="379"/>
      <c r="H543" s="979">
        <f t="shared" si="56"/>
        <v>0</v>
      </c>
      <c r="I543" s="980">
        <f t="shared" si="57"/>
        <v>0</v>
      </c>
      <c r="J543" s="186">
        <f t="shared" si="58"/>
        <v>0</v>
      </c>
      <c r="K543" s="186">
        <f t="shared" si="59"/>
        <v>0</v>
      </c>
      <c r="L543" s="994"/>
      <c r="M543" s="47"/>
      <c r="N543" s="34"/>
      <c r="O543" s="422"/>
    </row>
    <row r="544" spans="1:15" hidden="1" outlineLevel="1" x14ac:dyDescent="0.2">
      <c r="A544" s="804">
        <v>11</v>
      </c>
      <c r="B544" s="365"/>
      <c r="C544" s="382"/>
      <c r="D544" s="996"/>
      <c r="E544" s="376"/>
      <c r="F544" s="379"/>
      <c r="G544" s="379"/>
      <c r="H544" s="979">
        <f t="shared" si="56"/>
        <v>0</v>
      </c>
      <c r="I544" s="980">
        <f t="shared" si="57"/>
        <v>0</v>
      </c>
      <c r="J544" s="186">
        <f t="shared" si="58"/>
        <v>0</v>
      </c>
      <c r="K544" s="186">
        <f t="shared" si="59"/>
        <v>0</v>
      </c>
      <c r="L544" s="994"/>
      <c r="M544" s="47"/>
      <c r="N544" s="34"/>
      <c r="O544" s="422"/>
    </row>
    <row r="545" spans="1:15" hidden="1" outlineLevel="1" x14ac:dyDescent="0.2">
      <c r="A545" s="803">
        <v>12</v>
      </c>
      <c r="B545" s="794"/>
      <c r="C545" s="795"/>
      <c r="D545" s="792"/>
      <c r="E545" s="796"/>
      <c r="F545" s="790"/>
      <c r="G545" s="790"/>
      <c r="H545" s="997">
        <f t="shared" si="56"/>
        <v>0</v>
      </c>
      <c r="I545" s="998">
        <f t="shared" si="57"/>
        <v>0</v>
      </c>
      <c r="J545" s="186">
        <f t="shared" si="58"/>
        <v>0</v>
      </c>
      <c r="K545" s="186">
        <f t="shared" si="59"/>
        <v>0</v>
      </c>
      <c r="L545" s="994"/>
      <c r="M545" s="47"/>
      <c r="N545" s="34"/>
      <c r="O545" s="422"/>
    </row>
    <row r="546" spans="1:15" hidden="1" outlineLevel="1" x14ac:dyDescent="0.2">
      <c r="A546" s="804">
        <v>13</v>
      </c>
      <c r="B546" s="365"/>
      <c r="C546" s="382"/>
      <c r="D546" s="996"/>
      <c r="E546" s="376"/>
      <c r="F546" s="379"/>
      <c r="G546" s="379"/>
      <c r="H546" s="979">
        <f t="shared" si="56"/>
        <v>0</v>
      </c>
      <c r="I546" s="980">
        <f t="shared" si="57"/>
        <v>0</v>
      </c>
      <c r="J546" s="186">
        <f t="shared" si="58"/>
        <v>0</v>
      </c>
      <c r="K546" s="186">
        <f t="shared" si="59"/>
        <v>0</v>
      </c>
      <c r="L546" s="994"/>
      <c r="M546" s="47"/>
      <c r="N546" s="34"/>
      <c r="O546" s="422"/>
    </row>
    <row r="547" spans="1:15" hidden="1" outlineLevel="1" x14ac:dyDescent="0.2">
      <c r="A547" s="803">
        <v>14</v>
      </c>
      <c r="B547" s="365"/>
      <c r="C547" s="382"/>
      <c r="D547" s="996"/>
      <c r="E547" s="376"/>
      <c r="F547" s="379"/>
      <c r="G547" s="379"/>
      <c r="H547" s="979">
        <f t="shared" si="56"/>
        <v>0</v>
      </c>
      <c r="I547" s="980">
        <f t="shared" si="57"/>
        <v>0</v>
      </c>
      <c r="J547" s="186">
        <f t="shared" si="58"/>
        <v>0</v>
      </c>
      <c r="K547" s="186">
        <f t="shared" si="59"/>
        <v>0</v>
      </c>
      <c r="L547" s="994"/>
      <c r="M547" s="47"/>
      <c r="N547" s="34"/>
      <c r="O547" s="422"/>
    </row>
    <row r="548" spans="1:15" s="537" customFormat="1" ht="13.5" hidden="1" outlineLevel="1" thickBot="1" x14ac:dyDescent="0.25">
      <c r="A548" s="805">
        <v>15</v>
      </c>
      <c r="B548" s="798" t="s">
        <v>147</v>
      </c>
      <c r="C548" s="797"/>
      <c r="D548" s="793"/>
      <c r="E548" s="798" t="s">
        <v>26</v>
      </c>
      <c r="F548" s="791"/>
      <c r="G548" s="791"/>
      <c r="H548" s="924">
        <f t="shared" si="56"/>
        <v>0</v>
      </c>
      <c r="I548" s="925">
        <f t="shared" si="57"/>
        <v>0</v>
      </c>
      <c r="J548" s="196">
        <f t="shared" si="58"/>
        <v>0</v>
      </c>
      <c r="K548" s="196">
        <f t="shared" si="59"/>
        <v>0</v>
      </c>
      <c r="L548" s="273"/>
      <c r="M548" s="47"/>
      <c r="N548" s="34"/>
    </row>
    <row r="549" spans="1:15" s="537" customFormat="1" ht="28.5" hidden="1" customHeight="1" outlineLevel="1" thickBot="1" x14ac:dyDescent="0.25">
      <c r="A549" s="1118" t="s">
        <v>321</v>
      </c>
      <c r="B549" s="1119"/>
      <c r="C549" s="799"/>
      <c r="D549" s="800"/>
      <c r="E549" s="801"/>
      <c r="F549" s="802"/>
      <c r="G549" s="802"/>
      <c r="H549" s="198">
        <f>ROUND(SUM(H529:H548),0)</f>
        <v>0</v>
      </c>
      <c r="I549" s="198">
        <f>ROUND(SUM(I529:I548),0)</f>
        <v>0</v>
      </c>
      <c r="J549" s="199">
        <f>ROUND(SUM(J529:J548),0)</f>
        <v>0</v>
      </c>
      <c r="K549" s="199">
        <f>ROUND(SUM(K529:K548),0)</f>
        <v>0</v>
      </c>
      <c r="L549" s="274"/>
      <c r="M549" s="47"/>
      <c r="N549" s="34"/>
    </row>
    <row r="550" spans="1:15" ht="27.75" hidden="1" customHeight="1" outlineLevel="1" thickBot="1" x14ac:dyDescent="0.25">
      <c r="A550" s="1121" t="s">
        <v>267</v>
      </c>
      <c r="B550" s="1122"/>
      <c r="C550" s="1122"/>
      <c r="D550" s="1122"/>
      <c r="E550" s="1122"/>
      <c r="F550" s="1122"/>
      <c r="G550" s="1122"/>
      <c r="H550" s="1122"/>
      <c r="I550" s="1123"/>
      <c r="J550" s="855"/>
      <c r="K550" s="855"/>
      <c r="L550" s="469"/>
      <c r="M550" s="467"/>
    </row>
    <row r="551" spans="1:15" s="537" customFormat="1" ht="15.75" hidden="1" outlineLevel="1" x14ac:dyDescent="0.2">
      <c r="A551" s="1210">
        <v>1</v>
      </c>
      <c r="B551" s="298"/>
      <c r="C551" s="706"/>
      <c r="D551" s="1219"/>
      <c r="E551" s="1218" t="s">
        <v>21</v>
      </c>
      <c r="F551" s="1209"/>
      <c r="G551" s="1209"/>
      <c r="H551" s="1223">
        <f>D551*F551</f>
        <v>0</v>
      </c>
      <c r="I551" s="1202">
        <f>D551*G551</f>
        <v>0</v>
      </c>
      <c r="J551" s="196">
        <f>SUM(H551:I551)</f>
        <v>0</v>
      </c>
      <c r="K551" s="196">
        <f>J551*1.27</f>
        <v>0</v>
      </c>
      <c r="L551" s="273"/>
      <c r="M551" s="1224"/>
      <c r="N551" s="34"/>
    </row>
    <row r="552" spans="1:15" s="537" customFormat="1" ht="15.75" hidden="1" outlineLevel="1" x14ac:dyDescent="0.2">
      <c r="A552" s="1211"/>
      <c r="B552" s="35"/>
      <c r="C552" s="684"/>
      <c r="D552" s="1220"/>
      <c r="E552" s="1096"/>
      <c r="F552" s="1094"/>
      <c r="G552" s="1094"/>
      <c r="H552" s="1125"/>
      <c r="I552" s="1126"/>
      <c r="J552" s="196"/>
      <c r="K552" s="196"/>
      <c r="L552" s="273"/>
      <c r="M552" s="1224"/>
      <c r="N552" s="34"/>
    </row>
    <row r="553" spans="1:15" hidden="1" outlineLevel="1" x14ac:dyDescent="0.2">
      <c r="A553" s="995">
        <v>2</v>
      </c>
      <c r="B553" s="365"/>
      <c r="C553" s="382"/>
      <c r="D553" s="806"/>
      <c r="E553" s="376"/>
      <c r="F553" s="379"/>
      <c r="G553" s="379"/>
      <c r="H553" s="979">
        <f>D553*F553</f>
        <v>0</v>
      </c>
      <c r="I553" s="980">
        <f>D553*G553</f>
        <v>0</v>
      </c>
      <c r="J553" s="186">
        <f>SUM(H553:I553)</f>
        <v>0</v>
      </c>
      <c r="K553" s="186">
        <f>J553*1.27</f>
        <v>0</v>
      </c>
      <c r="L553" s="994"/>
      <c r="M553" s="47"/>
      <c r="N553" s="34"/>
      <c r="O553" s="422"/>
    </row>
    <row r="554" spans="1:15" hidden="1" outlineLevel="1" x14ac:dyDescent="0.2">
      <c r="A554" s="995">
        <v>3</v>
      </c>
      <c r="B554" s="365"/>
      <c r="C554" s="382"/>
      <c r="D554" s="806"/>
      <c r="E554" s="376"/>
      <c r="F554" s="379"/>
      <c r="G554" s="379"/>
      <c r="H554" s="979">
        <f>D554*F554</f>
        <v>0</v>
      </c>
      <c r="I554" s="980">
        <f>D554*G554</f>
        <v>0</v>
      </c>
      <c r="J554" s="186">
        <f>SUM(H554:I554)</f>
        <v>0</v>
      </c>
      <c r="K554" s="186">
        <f>J554*1.27</f>
        <v>0</v>
      </c>
      <c r="L554" s="994"/>
      <c r="M554" s="47"/>
      <c r="N554" s="34"/>
      <c r="O554" s="422"/>
    </row>
    <row r="555" spans="1:15" hidden="1" outlineLevel="1" x14ac:dyDescent="0.2">
      <c r="A555" s="995">
        <v>4</v>
      </c>
      <c r="B555" s="365"/>
      <c r="C555" s="382"/>
      <c r="D555" s="806"/>
      <c r="E555" s="376"/>
      <c r="F555" s="379"/>
      <c r="G555" s="379"/>
      <c r="H555" s="979">
        <f>D555*F555</f>
        <v>0</v>
      </c>
      <c r="I555" s="980">
        <f>D555*G555</f>
        <v>0</v>
      </c>
      <c r="J555" s="186">
        <f>SUM(H555:I555)</f>
        <v>0</v>
      </c>
      <c r="K555" s="186">
        <f>J555*1.27</f>
        <v>0</v>
      </c>
      <c r="L555" s="994"/>
      <c r="M555" s="47"/>
      <c r="N555" s="34"/>
      <c r="O555" s="422"/>
    </row>
    <row r="556" spans="1:15" s="422" customFormat="1" ht="13.5" hidden="1" outlineLevel="1" thickBot="1" x14ac:dyDescent="0.25">
      <c r="A556" s="15">
        <v>5</v>
      </c>
      <c r="B556" s="791"/>
      <c r="C556" s="797"/>
      <c r="D556" s="807"/>
      <c r="E556" s="791"/>
      <c r="F556" s="791"/>
      <c r="G556" s="791"/>
      <c r="H556" s="979">
        <f>D556*F556</f>
        <v>0</v>
      </c>
      <c r="I556" s="980">
        <f>D556*G556</f>
        <v>0</v>
      </c>
      <c r="J556" s="186">
        <f>SUM(H556:I556)</f>
        <v>0</v>
      </c>
      <c r="K556" s="186">
        <f>J556*1.27</f>
        <v>0</v>
      </c>
      <c r="L556" s="994"/>
      <c r="M556" s="46"/>
      <c r="N556" s="34"/>
    </row>
    <row r="557" spans="1:15" s="17" customFormat="1" ht="28.5" hidden="1" customHeight="1" outlineLevel="1" thickBot="1" x14ac:dyDescent="0.25">
      <c r="A557" s="1110" t="s">
        <v>322</v>
      </c>
      <c r="B557" s="1111"/>
      <c r="C557" s="799"/>
      <c r="D557" s="808"/>
      <c r="E557" s="809"/>
      <c r="F557" s="810"/>
      <c r="G557" s="810"/>
      <c r="H557" s="198">
        <f>ROUND(SUM(H551:H556),0)</f>
        <v>0</v>
      </c>
      <c r="I557" s="198">
        <f>ROUND(SUM(I551:I556),0)</f>
        <v>0</v>
      </c>
      <c r="J557" s="199">
        <f>ROUND(SUM(J551:J556),0)</f>
        <v>0</v>
      </c>
      <c r="K557" s="199">
        <f>ROUND(SUM(K551:K556),0)</f>
        <v>0</v>
      </c>
      <c r="L557" s="274"/>
      <c r="M557" s="46"/>
      <c r="N557" s="34"/>
      <c r="O557" s="23"/>
    </row>
    <row r="558" spans="1:15" ht="25.5" customHeight="1" collapsed="1" thickBot="1" x14ac:dyDescent="0.25">
      <c r="A558" s="643">
        <f>'18'!A22</f>
        <v>0</v>
      </c>
      <c r="B558" s="644">
        <f>'18'!B22</f>
        <v>0</v>
      </c>
      <c r="C558" s="645">
        <f>'18'!E22</f>
        <v>0</v>
      </c>
      <c r="D558" s="645">
        <f>'18'!F22</f>
        <v>0</v>
      </c>
      <c r="E558" s="645">
        <f>'18'!G22</f>
        <v>0</v>
      </c>
      <c r="F558" s="1221" t="s">
        <v>20</v>
      </c>
      <c r="G558" s="1222"/>
      <c r="H558" s="200">
        <f>H549+H557</f>
        <v>0</v>
      </c>
      <c r="I558" s="201">
        <f>I549+I557</f>
        <v>0</v>
      </c>
      <c r="J558" s="202">
        <f>J549+J557</f>
        <v>0</v>
      </c>
      <c r="K558" s="202">
        <f>K549+K557</f>
        <v>0</v>
      </c>
      <c r="L558" s="300">
        <f>IF(K529&gt;0,1,0)</f>
        <v>0</v>
      </c>
    </row>
    <row r="559" spans="1:15" ht="5.25" customHeight="1" thickTop="1" x14ac:dyDescent="0.2">
      <c r="A559" s="1217"/>
      <c r="B559" s="1109"/>
      <c r="C559" s="195"/>
      <c r="D559" s="276"/>
      <c r="E559" s="207"/>
      <c r="F559" s="203"/>
      <c r="G559" s="203"/>
      <c r="H559" s="203"/>
      <c r="I559" s="204"/>
      <c r="J559" s="205"/>
      <c r="K559" s="205"/>
      <c r="L559" s="300"/>
    </row>
    <row r="560" spans="1:15" ht="12.75" customHeight="1" x14ac:dyDescent="0.2">
      <c r="A560" s="1207" t="s">
        <v>319</v>
      </c>
      <c r="B560" s="1208"/>
      <c r="C560" s="1199">
        <f>K549</f>
        <v>0</v>
      </c>
      <c r="D560" s="1199"/>
      <c r="E560" s="1200"/>
      <c r="F560" s="811"/>
      <c r="G560" s="811"/>
      <c r="H560" s="313">
        <f>H549</f>
        <v>0</v>
      </c>
      <c r="I560" s="314">
        <f>I549</f>
        <v>0</v>
      </c>
      <c r="J560" s="205"/>
      <c r="K560" s="205"/>
      <c r="L560" s="300">
        <f>IF(K532&gt;0,1,0)</f>
        <v>0</v>
      </c>
      <c r="M560" s="47"/>
    </row>
    <row r="561" spans="1:15" ht="12.75" customHeight="1" x14ac:dyDescent="0.2">
      <c r="A561" s="1185" t="s">
        <v>320</v>
      </c>
      <c r="B561" s="1186"/>
      <c r="C561" s="1215">
        <f>K557</f>
        <v>0</v>
      </c>
      <c r="D561" s="1215"/>
      <c r="E561" s="1201"/>
      <c r="F561" s="812"/>
      <c r="G561" s="812"/>
      <c r="H561" s="315">
        <f>H557</f>
        <v>0</v>
      </c>
      <c r="I561" s="316">
        <f>I557</f>
        <v>0</v>
      </c>
      <c r="J561" s="205"/>
      <c r="K561" s="205"/>
      <c r="L561" s="275"/>
      <c r="M561" s="47"/>
    </row>
    <row r="562" spans="1:15" ht="12.75" customHeight="1" thickBot="1" x14ac:dyDescent="0.3">
      <c r="A562" s="1193" t="s">
        <v>145</v>
      </c>
      <c r="B562" s="1194"/>
      <c r="C562" s="1195">
        <f>SUM(C560:D561)</f>
        <v>0</v>
      </c>
      <c r="D562" s="1196"/>
      <c r="E562" s="292" t="str">
        <f>IF(C562=K558,"","Hiba!")</f>
        <v/>
      </c>
      <c r="F562" s="813"/>
      <c r="G562" s="813"/>
      <c r="H562" s="813"/>
      <c r="I562" s="814"/>
      <c r="J562" s="205"/>
      <c r="K562" s="205"/>
      <c r="L562" s="275"/>
      <c r="M562" s="47"/>
    </row>
    <row r="563" spans="1:15" ht="6" customHeight="1" thickBot="1" x14ac:dyDescent="0.25">
      <c r="J563" s="205"/>
      <c r="K563" s="205"/>
      <c r="L563" s="275"/>
      <c r="M563" s="47"/>
    </row>
    <row r="564" spans="1:15" s="5" customFormat="1" ht="26.25" hidden="1" outlineLevel="1" thickBot="1" x14ac:dyDescent="0.25">
      <c r="A564" s="788" t="s">
        <v>6</v>
      </c>
      <c r="B564" s="789" t="s">
        <v>7</v>
      </c>
      <c r="C564" s="789" t="s">
        <v>69</v>
      </c>
      <c r="D564" s="789" t="s">
        <v>8</v>
      </c>
      <c r="E564" s="789" t="s">
        <v>9</v>
      </c>
      <c r="F564" s="288" t="s">
        <v>10</v>
      </c>
      <c r="G564" s="288" t="s">
        <v>11</v>
      </c>
      <c r="H564" s="288" t="s">
        <v>12</v>
      </c>
      <c r="I564" s="289" t="s">
        <v>13</v>
      </c>
      <c r="J564" s="936" t="s">
        <v>0</v>
      </c>
      <c r="K564" s="936" t="s">
        <v>1</v>
      </c>
      <c r="L564" s="937"/>
      <c r="M564" s="18" t="s">
        <v>37</v>
      </c>
      <c r="N564" s="84"/>
    </row>
    <row r="565" spans="1:15" ht="27.75" hidden="1" customHeight="1" outlineLevel="1" thickBot="1" x14ac:dyDescent="0.25">
      <c r="A565" s="1121" t="s">
        <v>268</v>
      </c>
      <c r="B565" s="1122"/>
      <c r="C565" s="1122"/>
      <c r="D565" s="1122"/>
      <c r="E565" s="1122"/>
      <c r="F565" s="1122"/>
      <c r="G565" s="1122"/>
      <c r="H565" s="1122"/>
      <c r="I565" s="1123"/>
      <c r="J565" s="855"/>
      <c r="K565" s="855"/>
      <c r="L565" s="469"/>
      <c r="M565" s="467"/>
    </row>
    <row r="566" spans="1:15" ht="15.75" hidden="1" outlineLevel="1" x14ac:dyDescent="0.2">
      <c r="A566" s="1216">
        <v>1</v>
      </c>
      <c r="B566" s="629"/>
      <c r="C566" s="630"/>
      <c r="D566" s="1214"/>
      <c r="E566" s="1187" t="s">
        <v>15</v>
      </c>
      <c r="F566" s="1190"/>
      <c r="G566" s="1190"/>
      <c r="H566" s="1206">
        <f>D566*F566</f>
        <v>0</v>
      </c>
      <c r="I566" s="1179">
        <f>D566*G566</f>
        <v>0</v>
      </c>
      <c r="J566" s="196">
        <f>SUM(H566:I566)</f>
        <v>0</v>
      </c>
      <c r="K566" s="196">
        <f>J566*1.27</f>
        <v>0</v>
      </c>
      <c r="M566" s="1224"/>
      <c r="N566" s="34"/>
      <c r="O566" s="422"/>
    </row>
    <row r="567" spans="1:15" ht="15.75" hidden="1" outlineLevel="1" x14ac:dyDescent="0.2">
      <c r="A567" s="1177"/>
      <c r="B567" s="964" t="s">
        <v>326</v>
      </c>
      <c r="C567" s="631"/>
      <c r="D567" s="1188"/>
      <c r="E567" s="1097"/>
      <c r="F567" s="1095"/>
      <c r="G567" s="1095"/>
      <c r="H567" s="1099"/>
      <c r="I567" s="1098"/>
      <c r="J567" s="196"/>
      <c r="K567" s="196"/>
      <c r="L567" s="273"/>
      <c r="M567" s="1224"/>
      <c r="N567" s="34"/>
      <c r="O567" s="422"/>
    </row>
    <row r="568" spans="1:15" ht="15.75" hidden="1" outlineLevel="1" x14ac:dyDescent="0.2">
      <c r="A568" s="1124"/>
      <c r="B568" s="637" t="s">
        <v>329</v>
      </c>
      <c r="C568" s="631"/>
      <c r="D568" s="1188"/>
      <c r="E568" s="1097"/>
      <c r="F568" s="1095"/>
      <c r="G568" s="1095"/>
      <c r="H568" s="1099"/>
      <c r="I568" s="1098"/>
      <c r="J568" s="196"/>
      <c r="K568" s="196"/>
      <c r="L568" s="273"/>
      <c r="M568" s="725"/>
      <c r="N568" s="34"/>
      <c r="O568" s="422"/>
    </row>
    <row r="569" spans="1:15" ht="15.75" hidden="1" outlineLevel="1" x14ac:dyDescent="0.2">
      <c r="A569" s="1176">
        <v>2</v>
      </c>
      <c r="B569" s="632"/>
      <c r="C569" s="634"/>
      <c r="D569" s="1188"/>
      <c r="E569" s="1097" t="s">
        <v>15</v>
      </c>
      <c r="F569" s="1095"/>
      <c r="G569" s="1095"/>
      <c r="H569" s="1099">
        <f>D569*F569</f>
        <v>0</v>
      </c>
      <c r="I569" s="1098">
        <f>D569*G569</f>
        <v>0</v>
      </c>
      <c r="J569" s="196">
        <f>SUM(H569:I569)</f>
        <v>0</v>
      </c>
      <c r="K569" s="196">
        <f>J569*1.27</f>
        <v>0</v>
      </c>
      <c r="L569" s="273"/>
      <c r="M569" s="1224"/>
      <c r="N569" s="34"/>
      <c r="O569" s="422"/>
    </row>
    <row r="570" spans="1:15" ht="15.75" hidden="1" outlineLevel="1" x14ac:dyDescent="0.2">
      <c r="A570" s="1177"/>
      <c r="B570" s="964" t="s">
        <v>327</v>
      </c>
      <c r="C570" s="631"/>
      <c r="D570" s="1188"/>
      <c r="E570" s="1097"/>
      <c r="F570" s="1095"/>
      <c r="G570" s="1095"/>
      <c r="H570" s="1099"/>
      <c r="I570" s="1098"/>
      <c r="J570" s="196"/>
      <c r="K570" s="196"/>
      <c r="L570" s="273"/>
      <c r="M570" s="1224"/>
      <c r="N570" s="34"/>
      <c r="O570" s="422"/>
    </row>
    <row r="571" spans="1:15" ht="16.5" hidden="1" outlineLevel="1" thickBot="1" x14ac:dyDescent="0.25">
      <c r="A571" s="1178"/>
      <c r="B571" s="636" t="s">
        <v>328</v>
      </c>
      <c r="C571" s="633"/>
      <c r="D571" s="1189"/>
      <c r="E571" s="1191"/>
      <c r="F571" s="1192"/>
      <c r="G571" s="1192"/>
      <c r="H571" s="1184"/>
      <c r="I571" s="1203"/>
      <c r="J571" s="196"/>
      <c r="K571" s="196"/>
      <c r="L571" s="273"/>
      <c r="M571" s="725"/>
      <c r="N571" s="34"/>
      <c r="O571" s="422"/>
    </row>
    <row r="572" spans="1:15" ht="17.25" hidden="1" outlineLevel="1" thickTop="1" thickBot="1" x14ac:dyDescent="0.25">
      <c r="A572" s="1124">
        <v>3</v>
      </c>
      <c r="B572" s="298"/>
      <c r="C572" s="299"/>
      <c r="D572" s="1197"/>
      <c r="E572" s="1212" t="s">
        <v>15</v>
      </c>
      <c r="F572" s="1182"/>
      <c r="G572" s="1182"/>
      <c r="H572" s="1180">
        <f>D572*F572</f>
        <v>0</v>
      </c>
      <c r="I572" s="1204">
        <f>D572*G572</f>
        <v>0</v>
      </c>
      <c r="J572" s="196">
        <f>SUM(H572:I572)</f>
        <v>0</v>
      </c>
      <c r="K572" s="196">
        <f>J572*1.27</f>
        <v>0</v>
      </c>
      <c r="L572" s="273"/>
      <c r="M572" s="1224"/>
      <c r="N572" s="34"/>
      <c r="O572" s="422"/>
    </row>
    <row r="573" spans="1:15" ht="16.5" hidden="1" outlineLevel="1" thickTop="1" x14ac:dyDescent="0.2">
      <c r="A573" s="1115"/>
      <c r="B573" s="187"/>
      <c r="C573" s="294"/>
      <c r="D573" s="1198"/>
      <c r="E573" s="1213"/>
      <c r="F573" s="1183"/>
      <c r="G573" s="1183"/>
      <c r="H573" s="1181"/>
      <c r="I573" s="1205"/>
      <c r="J573" s="196"/>
      <c r="K573" s="196"/>
      <c r="L573" s="273"/>
      <c r="M573" s="1224"/>
      <c r="N573" s="34"/>
      <c r="O573" s="422"/>
    </row>
    <row r="574" spans="1:15" hidden="1" outlineLevel="1" x14ac:dyDescent="0.2">
      <c r="A574" s="803">
        <v>4</v>
      </c>
      <c r="B574" s="365"/>
      <c r="C574" s="382"/>
      <c r="D574" s="996"/>
      <c r="E574" s="376"/>
      <c r="F574" s="379"/>
      <c r="G574" s="379"/>
      <c r="H574" s="979">
        <f t="shared" ref="H574:H585" si="60">D574*F574</f>
        <v>0</v>
      </c>
      <c r="I574" s="980">
        <f t="shared" ref="I574:I585" si="61">D574*G574</f>
        <v>0</v>
      </c>
      <c r="J574" s="186">
        <f t="shared" ref="J574:J585" si="62">SUM(H574:I574)</f>
        <v>0</v>
      </c>
      <c r="K574" s="186">
        <f t="shared" ref="K574:K585" si="63">J574*1.27</f>
        <v>0</v>
      </c>
      <c r="L574" s="994"/>
      <c r="M574" s="47"/>
      <c r="N574" s="34"/>
      <c r="O574" s="422"/>
    </row>
    <row r="575" spans="1:15" hidden="1" outlineLevel="1" x14ac:dyDescent="0.2">
      <c r="A575" s="804">
        <v>5</v>
      </c>
      <c r="B575" s="794"/>
      <c r="C575" s="795"/>
      <c r="D575" s="792"/>
      <c r="E575" s="796"/>
      <c r="F575" s="790"/>
      <c r="G575" s="790"/>
      <c r="H575" s="997">
        <f t="shared" si="60"/>
        <v>0</v>
      </c>
      <c r="I575" s="998">
        <f t="shared" si="61"/>
        <v>0</v>
      </c>
      <c r="J575" s="186">
        <f t="shared" si="62"/>
        <v>0</v>
      </c>
      <c r="K575" s="186">
        <f t="shared" si="63"/>
        <v>0</v>
      </c>
      <c r="L575" s="994"/>
      <c r="M575" s="47"/>
      <c r="N575" s="34"/>
      <c r="O575" s="422"/>
    </row>
    <row r="576" spans="1:15" hidden="1" outlineLevel="1" x14ac:dyDescent="0.2">
      <c r="A576" s="803">
        <v>6</v>
      </c>
      <c r="B576" s="365"/>
      <c r="C576" s="382"/>
      <c r="D576" s="996"/>
      <c r="E576" s="376"/>
      <c r="F576" s="379"/>
      <c r="G576" s="379"/>
      <c r="H576" s="979">
        <f t="shared" si="60"/>
        <v>0</v>
      </c>
      <c r="I576" s="980">
        <f t="shared" si="61"/>
        <v>0</v>
      </c>
      <c r="J576" s="186">
        <f t="shared" si="62"/>
        <v>0</v>
      </c>
      <c r="K576" s="186">
        <f t="shared" si="63"/>
        <v>0</v>
      </c>
      <c r="L576" s="994"/>
      <c r="M576" s="47"/>
      <c r="N576" s="34"/>
      <c r="O576" s="422"/>
    </row>
    <row r="577" spans="1:15" hidden="1" outlineLevel="1" x14ac:dyDescent="0.2">
      <c r="A577" s="804">
        <v>7</v>
      </c>
      <c r="B577" s="365"/>
      <c r="C577" s="382"/>
      <c r="D577" s="996"/>
      <c r="E577" s="376"/>
      <c r="F577" s="379"/>
      <c r="G577" s="379"/>
      <c r="H577" s="979">
        <f t="shared" si="60"/>
        <v>0</v>
      </c>
      <c r="I577" s="980">
        <f t="shared" si="61"/>
        <v>0</v>
      </c>
      <c r="J577" s="186">
        <f t="shared" si="62"/>
        <v>0</v>
      </c>
      <c r="K577" s="186">
        <f t="shared" si="63"/>
        <v>0</v>
      </c>
      <c r="L577" s="994"/>
      <c r="M577" s="47"/>
      <c r="N577" s="34"/>
      <c r="O577" s="422"/>
    </row>
    <row r="578" spans="1:15" hidden="1" outlineLevel="1" x14ac:dyDescent="0.2">
      <c r="A578" s="803">
        <v>8</v>
      </c>
      <c r="B578" s="794"/>
      <c r="C578" s="795"/>
      <c r="D578" s="792"/>
      <c r="E578" s="796"/>
      <c r="F578" s="790"/>
      <c r="G578" s="790"/>
      <c r="H578" s="997">
        <f t="shared" si="60"/>
        <v>0</v>
      </c>
      <c r="I578" s="998">
        <f t="shared" si="61"/>
        <v>0</v>
      </c>
      <c r="J578" s="186">
        <f t="shared" si="62"/>
        <v>0</v>
      </c>
      <c r="K578" s="186">
        <f t="shared" si="63"/>
        <v>0</v>
      </c>
      <c r="L578" s="994"/>
      <c r="M578" s="47"/>
      <c r="N578" s="34"/>
      <c r="O578" s="422"/>
    </row>
    <row r="579" spans="1:15" hidden="1" outlineLevel="1" x14ac:dyDescent="0.2">
      <c r="A579" s="804">
        <v>9</v>
      </c>
      <c r="B579" s="365"/>
      <c r="C579" s="382"/>
      <c r="D579" s="996"/>
      <c r="E579" s="376"/>
      <c r="F579" s="379"/>
      <c r="G579" s="379"/>
      <c r="H579" s="979">
        <f t="shared" si="60"/>
        <v>0</v>
      </c>
      <c r="I579" s="980">
        <f t="shared" si="61"/>
        <v>0</v>
      </c>
      <c r="J579" s="186">
        <f t="shared" si="62"/>
        <v>0</v>
      </c>
      <c r="K579" s="186">
        <f t="shared" si="63"/>
        <v>0</v>
      </c>
      <c r="L579" s="994"/>
      <c r="M579" s="47"/>
      <c r="N579" s="34"/>
      <c r="O579" s="422"/>
    </row>
    <row r="580" spans="1:15" hidden="1" outlineLevel="1" x14ac:dyDescent="0.2">
      <c r="A580" s="803">
        <v>10</v>
      </c>
      <c r="B580" s="365"/>
      <c r="C580" s="382"/>
      <c r="D580" s="996"/>
      <c r="E580" s="376"/>
      <c r="F580" s="379"/>
      <c r="G580" s="379"/>
      <c r="H580" s="979">
        <f t="shared" si="60"/>
        <v>0</v>
      </c>
      <c r="I580" s="980">
        <f t="shared" si="61"/>
        <v>0</v>
      </c>
      <c r="J580" s="186">
        <f t="shared" si="62"/>
        <v>0</v>
      </c>
      <c r="K580" s="186">
        <f t="shared" si="63"/>
        <v>0</v>
      </c>
      <c r="L580" s="994"/>
      <c r="M580" s="47"/>
      <c r="N580" s="34"/>
      <c r="O580" s="422"/>
    </row>
    <row r="581" spans="1:15" hidden="1" outlineLevel="1" x14ac:dyDescent="0.2">
      <c r="A581" s="804">
        <v>11</v>
      </c>
      <c r="B581" s="365"/>
      <c r="C581" s="382"/>
      <c r="D581" s="996"/>
      <c r="E581" s="376"/>
      <c r="F581" s="379"/>
      <c r="G581" s="379"/>
      <c r="H581" s="979">
        <f t="shared" si="60"/>
        <v>0</v>
      </c>
      <c r="I581" s="980">
        <f t="shared" si="61"/>
        <v>0</v>
      </c>
      <c r="J581" s="186">
        <f t="shared" si="62"/>
        <v>0</v>
      </c>
      <c r="K581" s="186">
        <f t="shared" si="63"/>
        <v>0</v>
      </c>
      <c r="L581" s="994"/>
      <c r="M581" s="47"/>
      <c r="N581" s="34"/>
      <c r="O581" s="422"/>
    </row>
    <row r="582" spans="1:15" hidden="1" outlineLevel="1" x14ac:dyDescent="0.2">
      <c r="A582" s="803">
        <v>12</v>
      </c>
      <c r="B582" s="794"/>
      <c r="C582" s="795"/>
      <c r="D582" s="792"/>
      <c r="E582" s="796"/>
      <c r="F582" s="790"/>
      <c r="G582" s="790"/>
      <c r="H582" s="997">
        <f t="shared" si="60"/>
        <v>0</v>
      </c>
      <c r="I582" s="998">
        <f t="shared" si="61"/>
        <v>0</v>
      </c>
      <c r="J582" s="186">
        <f t="shared" si="62"/>
        <v>0</v>
      </c>
      <c r="K582" s="186">
        <f t="shared" si="63"/>
        <v>0</v>
      </c>
      <c r="L582" s="994"/>
      <c r="M582" s="47"/>
      <c r="N582" s="34"/>
      <c r="O582" s="422"/>
    </row>
    <row r="583" spans="1:15" hidden="1" outlineLevel="1" x14ac:dyDescent="0.2">
      <c r="A583" s="804">
        <v>13</v>
      </c>
      <c r="B583" s="365"/>
      <c r="C583" s="382"/>
      <c r="D583" s="996"/>
      <c r="E583" s="376"/>
      <c r="F583" s="379"/>
      <c r="G583" s="379"/>
      <c r="H583" s="979">
        <f t="shared" si="60"/>
        <v>0</v>
      </c>
      <c r="I583" s="980">
        <f t="shared" si="61"/>
        <v>0</v>
      </c>
      <c r="J583" s="186">
        <f t="shared" si="62"/>
        <v>0</v>
      </c>
      <c r="K583" s="186">
        <f t="shared" si="63"/>
        <v>0</v>
      </c>
      <c r="L583" s="994"/>
      <c r="M583" s="47"/>
      <c r="N583" s="34"/>
      <c r="O583" s="422"/>
    </row>
    <row r="584" spans="1:15" hidden="1" outlineLevel="1" x14ac:dyDescent="0.2">
      <c r="A584" s="803">
        <v>14</v>
      </c>
      <c r="B584" s="365"/>
      <c r="C584" s="382"/>
      <c r="D584" s="996"/>
      <c r="E584" s="376"/>
      <c r="F584" s="379"/>
      <c r="G584" s="379"/>
      <c r="H584" s="979">
        <f t="shared" si="60"/>
        <v>0</v>
      </c>
      <c r="I584" s="980">
        <f t="shared" si="61"/>
        <v>0</v>
      </c>
      <c r="J584" s="186">
        <f t="shared" si="62"/>
        <v>0</v>
      </c>
      <c r="K584" s="186">
        <f t="shared" si="63"/>
        <v>0</v>
      </c>
      <c r="L584" s="994"/>
      <c r="M584" s="47"/>
      <c r="N584" s="34"/>
      <c r="O584" s="422"/>
    </row>
    <row r="585" spans="1:15" s="537" customFormat="1" ht="13.5" hidden="1" outlineLevel="1" thickBot="1" x14ac:dyDescent="0.25">
      <c r="A585" s="805">
        <v>15</v>
      </c>
      <c r="B585" s="798" t="s">
        <v>147</v>
      </c>
      <c r="C585" s="797"/>
      <c r="D585" s="793"/>
      <c r="E585" s="798"/>
      <c r="F585" s="791"/>
      <c r="G585" s="791"/>
      <c r="H585" s="924">
        <f t="shared" si="60"/>
        <v>0</v>
      </c>
      <c r="I585" s="925">
        <f t="shared" si="61"/>
        <v>0</v>
      </c>
      <c r="J585" s="196">
        <f t="shared" si="62"/>
        <v>0</v>
      </c>
      <c r="K585" s="196">
        <f t="shared" si="63"/>
        <v>0</v>
      </c>
      <c r="L585" s="273"/>
      <c r="M585" s="47"/>
      <c r="N585" s="34"/>
    </row>
    <row r="586" spans="1:15" s="537" customFormat="1" ht="28.5" hidden="1" customHeight="1" outlineLevel="1" thickBot="1" x14ac:dyDescent="0.25">
      <c r="A586" s="1118" t="s">
        <v>321</v>
      </c>
      <c r="B586" s="1119"/>
      <c r="C586" s="799"/>
      <c r="D586" s="800"/>
      <c r="E586" s="801"/>
      <c r="F586" s="802"/>
      <c r="G586" s="802"/>
      <c r="H586" s="198">
        <f>ROUND(SUM(H566:H585),0)</f>
        <v>0</v>
      </c>
      <c r="I586" s="198">
        <f>ROUND(SUM(I566:I585),0)</f>
        <v>0</v>
      </c>
      <c r="J586" s="199">
        <f>ROUND(SUM(J566:J585),0)</f>
        <v>0</v>
      </c>
      <c r="K586" s="199">
        <f>ROUND(SUM(K566:K585),0)</f>
        <v>0</v>
      </c>
      <c r="L586" s="274"/>
      <c r="M586" s="47"/>
      <c r="N586" s="34"/>
    </row>
    <row r="587" spans="1:15" s="537" customFormat="1" ht="30.75" hidden="1" customHeight="1" outlineLevel="1" thickBot="1" x14ac:dyDescent="0.25">
      <c r="A587" s="1121" t="s">
        <v>267</v>
      </c>
      <c r="B587" s="1122"/>
      <c r="C587" s="1122"/>
      <c r="D587" s="1122"/>
      <c r="E587" s="1122"/>
      <c r="F587" s="1122"/>
      <c r="G587" s="1122"/>
      <c r="H587" s="1122"/>
      <c r="I587" s="1123"/>
      <c r="J587" s="196"/>
      <c r="K587" s="196"/>
      <c r="L587" s="273"/>
      <c r="M587" s="47"/>
      <c r="N587" s="34"/>
    </row>
    <row r="588" spans="1:15" s="537" customFormat="1" ht="15.75" hidden="1" outlineLevel="1" x14ac:dyDescent="0.2">
      <c r="A588" s="1210">
        <v>1</v>
      </c>
      <c r="B588" s="298"/>
      <c r="C588" s="706"/>
      <c r="D588" s="1219"/>
      <c r="E588" s="1218" t="s">
        <v>21</v>
      </c>
      <c r="F588" s="1209"/>
      <c r="G588" s="1209"/>
      <c r="H588" s="1223">
        <f>D588*F588</f>
        <v>0</v>
      </c>
      <c r="I588" s="1202">
        <f>D588*G588</f>
        <v>0</v>
      </c>
      <c r="J588" s="196">
        <f>SUM(H588:I588)</f>
        <v>0</v>
      </c>
      <c r="K588" s="196">
        <f>J588*1.27</f>
        <v>0</v>
      </c>
      <c r="L588" s="273"/>
      <c r="M588" s="1224"/>
      <c r="N588" s="34"/>
    </row>
    <row r="589" spans="1:15" s="537" customFormat="1" ht="15.75" hidden="1" outlineLevel="1" x14ac:dyDescent="0.2">
      <c r="A589" s="1211"/>
      <c r="B589" s="35"/>
      <c r="C589" s="684"/>
      <c r="D589" s="1220"/>
      <c r="E589" s="1096"/>
      <c r="F589" s="1094"/>
      <c r="G589" s="1094"/>
      <c r="H589" s="1125"/>
      <c r="I589" s="1126"/>
      <c r="J589" s="196"/>
      <c r="K589" s="196"/>
      <c r="L589" s="273"/>
      <c r="M589" s="1224"/>
      <c r="N589" s="34"/>
    </row>
    <row r="590" spans="1:15" hidden="1" outlineLevel="1" x14ac:dyDescent="0.2">
      <c r="A590" s="995">
        <v>2</v>
      </c>
      <c r="B590" s="365"/>
      <c r="C590" s="382"/>
      <c r="D590" s="806"/>
      <c r="E590" s="376"/>
      <c r="F590" s="379"/>
      <c r="G590" s="379"/>
      <c r="H590" s="979">
        <f>D590*F590</f>
        <v>0</v>
      </c>
      <c r="I590" s="980">
        <f>D590*G590</f>
        <v>0</v>
      </c>
      <c r="J590" s="186">
        <f>SUM(H590:I590)</f>
        <v>0</v>
      </c>
      <c r="K590" s="186">
        <f>J590*1.27</f>
        <v>0</v>
      </c>
      <c r="L590" s="994"/>
      <c r="M590" s="47"/>
      <c r="N590" s="34"/>
      <c r="O590" s="422"/>
    </row>
    <row r="591" spans="1:15" hidden="1" outlineLevel="1" x14ac:dyDescent="0.2">
      <c r="A591" s="995">
        <v>3</v>
      </c>
      <c r="B591" s="365"/>
      <c r="C591" s="382"/>
      <c r="D591" s="806"/>
      <c r="E591" s="376"/>
      <c r="F591" s="379"/>
      <c r="G591" s="379"/>
      <c r="H591" s="979">
        <f>D591*F591</f>
        <v>0</v>
      </c>
      <c r="I591" s="980">
        <f>D591*G591</f>
        <v>0</v>
      </c>
      <c r="J591" s="186">
        <f>SUM(H591:I591)</f>
        <v>0</v>
      </c>
      <c r="K591" s="186">
        <f>J591*1.27</f>
        <v>0</v>
      </c>
      <c r="L591" s="994"/>
      <c r="M591" s="47"/>
      <c r="N591" s="34"/>
      <c r="O591" s="422"/>
    </row>
    <row r="592" spans="1:15" hidden="1" outlineLevel="1" x14ac:dyDescent="0.2">
      <c r="A592" s="995">
        <v>4</v>
      </c>
      <c r="B592" s="365"/>
      <c r="C592" s="382"/>
      <c r="D592" s="806"/>
      <c r="E592" s="376"/>
      <c r="F592" s="379"/>
      <c r="G592" s="379"/>
      <c r="H592" s="979">
        <f>D592*F592</f>
        <v>0</v>
      </c>
      <c r="I592" s="980">
        <f>D592*G592</f>
        <v>0</v>
      </c>
      <c r="J592" s="186">
        <f>SUM(H592:I592)</f>
        <v>0</v>
      </c>
      <c r="K592" s="186">
        <f>J592*1.27</f>
        <v>0</v>
      </c>
      <c r="L592" s="994"/>
      <c r="M592" s="47"/>
      <c r="N592" s="34"/>
      <c r="O592" s="422"/>
    </row>
    <row r="593" spans="1:15" s="422" customFormat="1" ht="13.5" hidden="1" outlineLevel="1" thickBot="1" x14ac:dyDescent="0.25">
      <c r="A593" s="15">
        <v>5</v>
      </c>
      <c r="B593" s="791"/>
      <c r="C593" s="797"/>
      <c r="D593" s="807"/>
      <c r="E593" s="791"/>
      <c r="F593" s="791"/>
      <c r="G593" s="791"/>
      <c r="H593" s="979">
        <f>D593*F593</f>
        <v>0</v>
      </c>
      <c r="I593" s="980">
        <f>D593*G593</f>
        <v>0</v>
      </c>
      <c r="J593" s="186">
        <f>SUM(H593:I593)</f>
        <v>0</v>
      </c>
      <c r="K593" s="186">
        <f>J593*1.27</f>
        <v>0</v>
      </c>
      <c r="L593" s="994"/>
      <c r="M593" s="46"/>
      <c r="N593" s="34"/>
    </row>
    <row r="594" spans="1:15" s="17" customFormat="1" ht="28.5" hidden="1" customHeight="1" outlineLevel="1" thickBot="1" x14ac:dyDescent="0.25">
      <c r="A594" s="1110" t="s">
        <v>322</v>
      </c>
      <c r="B594" s="1111"/>
      <c r="C594" s="799"/>
      <c r="D594" s="808"/>
      <c r="E594" s="809"/>
      <c r="F594" s="810"/>
      <c r="G594" s="810"/>
      <c r="H594" s="198">
        <f>ROUND(SUM(H588:H593),0)</f>
        <v>0</v>
      </c>
      <c r="I594" s="198">
        <f>ROUND(SUM(I588:I593),0)</f>
        <v>0</v>
      </c>
      <c r="J594" s="199">
        <f>ROUND(SUM(J588:J593),0)</f>
        <v>0</v>
      </c>
      <c r="K594" s="199">
        <f>ROUND(SUM(K588:K593),0)</f>
        <v>0</v>
      </c>
      <c r="L594" s="274"/>
      <c r="M594" s="46"/>
      <c r="N594" s="34"/>
      <c r="O594" s="23"/>
    </row>
    <row r="595" spans="1:15" ht="25.5" customHeight="1" collapsed="1" thickBot="1" x14ac:dyDescent="0.25">
      <c r="A595" s="643">
        <f>'18'!A23</f>
        <v>0</v>
      </c>
      <c r="B595" s="644">
        <f>'18'!B23</f>
        <v>0</v>
      </c>
      <c r="C595" s="645">
        <f>'18'!E23</f>
        <v>0</v>
      </c>
      <c r="D595" s="645">
        <f>'18'!F23</f>
        <v>0</v>
      </c>
      <c r="E595" s="645">
        <f>'18'!G23</f>
        <v>0</v>
      </c>
      <c r="F595" s="1221" t="s">
        <v>20</v>
      </c>
      <c r="G595" s="1222"/>
      <c r="H595" s="200">
        <f>H586+H594</f>
        <v>0</v>
      </c>
      <c r="I595" s="201">
        <f>I586+I594</f>
        <v>0</v>
      </c>
      <c r="J595" s="202">
        <f>J586+J594</f>
        <v>0</v>
      </c>
      <c r="K595" s="202">
        <f>K586+K594</f>
        <v>0</v>
      </c>
      <c r="L595" s="300">
        <f>IF(K566&gt;0,1,0)</f>
        <v>0</v>
      </c>
    </row>
    <row r="596" spans="1:15" ht="5.25" customHeight="1" thickTop="1" x14ac:dyDescent="0.2">
      <c r="A596" s="1217"/>
      <c r="B596" s="1109"/>
      <c r="C596" s="195"/>
      <c r="D596" s="276"/>
      <c r="E596" s="207"/>
      <c r="F596" s="203"/>
      <c r="G596" s="203"/>
      <c r="H596" s="203"/>
      <c r="I596" s="204"/>
      <c r="J596" s="205"/>
      <c r="K596" s="205"/>
      <c r="L596" s="300"/>
    </row>
    <row r="597" spans="1:15" ht="12.75" customHeight="1" x14ac:dyDescent="0.2">
      <c r="A597" s="1207" t="s">
        <v>319</v>
      </c>
      <c r="B597" s="1208"/>
      <c r="C597" s="1199">
        <f>K586</f>
        <v>0</v>
      </c>
      <c r="D597" s="1199"/>
      <c r="E597" s="1200"/>
      <c r="F597" s="811"/>
      <c r="G597" s="811"/>
      <c r="H597" s="313">
        <f>H586</f>
        <v>0</v>
      </c>
      <c r="I597" s="314">
        <f>I586</f>
        <v>0</v>
      </c>
      <c r="J597" s="205"/>
      <c r="K597" s="205"/>
      <c r="L597" s="300">
        <f>IF(K569&gt;0,1,0)</f>
        <v>0</v>
      </c>
      <c r="M597" s="47"/>
    </row>
    <row r="598" spans="1:15" ht="12.75" customHeight="1" x14ac:dyDescent="0.2">
      <c r="A598" s="1185" t="s">
        <v>320</v>
      </c>
      <c r="B598" s="1186"/>
      <c r="C598" s="1215">
        <f>K594</f>
        <v>0</v>
      </c>
      <c r="D598" s="1215"/>
      <c r="E598" s="1201"/>
      <c r="F598" s="812"/>
      <c r="G598" s="812"/>
      <c r="H598" s="315">
        <f>H594</f>
        <v>0</v>
      </c>
      <c r="I598" s="316">
        <f>I594</f>
        <v>0</v>
      </c>
      <c r="J598" s="205"/>
      <c r="K598" s="205"/>
      <c r="L598" s="275"/>
      <c r="M598" s="47"/>
    </row>
    <row r="599" spans="1:15" ht="12.75" customHeight="1" thickBot="1" x14ac:dyDescent="0.3">
      <c r="A599" s="1193" t="s">
        <v>145</v>
      </c>
      <c r="B599" s="1194"/>
      <c r="C599" s="1195">
        <f>SUM(C597:D598)</f>
        <v>0</v>
      </c>
      <c r="D599" s="1196"/>
      <c r="E599" s="292" t="str">
        <f>IF(C599=K595,"","Hiba!")</f>
        <v/>
      </c>
      <c r="F599" s="813"/>
      <c r="G599" s="813"/>
      <c r="H599" s="813"/>
      <c r="I599" s="814"/>
      <c r="J599" s="205"/>
      <c r="K599" s="205"/>
      <c r="L599" s="275"/>
      <c r="M599" s="47"/>
    </row>
    <row r="600" spans="1:15" ht="6" customHeight="1" thickBot="1" x14ac:dyDescent="0.25">
      <c r="J600" s="205"/>
      <c r="K600" s="205"/>
      <c r="L600" s="275"/>
      <c r="M600" s="47"/>
    </row>
    <row r="601" spans="1:15" s="5" customFormat="1" ht="26.25" hidden="1" outlineLevel="1" thickBot="1" x14ac:dyDescent="0.25">
      <c r="A601" s="788" t="s">
        <v>6</v>
      </c>
      <c r="B601" s="789" t="s">
        <v>7</v>
      </c>
      <c r="C601" s="789" t="s">
        <v>69</v>
      </c>
      <c r="D601" s="789" t="s">
        <v>8</v>
      </c>
      <c r="E601" s="789" t="s">
        <v>9</v>
      </c>
      <c r="F601" s="288" t="s">
        <v>10</v>
      </c>
      <c r="G601" s="288" t="s">
        <v>11</v>
      </c>
      <c r="H601" s="288" t="s">
        <v>12</v>
      </c>
      <c r="I601" s="289" t="s">
        <v>13</v>
      </c>
      <c r="J601" s="936" t="s">
        <v>0</v>
      </c>
      <c r="K601" s="936" t="s">
        <v>1</v>
      </c>
      <c r="L601" s="937"/>
      <c r="M601" s="18" t="s">
        <v>37</v>
      </c>
      <c r="N601" s="84"/>
    </row>
    <row r="602" spans="1:15" ht="27.75" hidden="1" customHeight="1" outlineLevel="1" thickBot="1" x14ac:dyDescent="0.25">
      <c r="A602" s="1121" t="s">
        <v>268</v>
      </c>
      <c r="B602" s="1122"/>
      <c r="C602" s="1122"/>
      <c r="D602" s="1122"/>
      <c r="E602" s="1122"/>
      <c r="F602" s="1122"/>
      <c r="G602" s="1122"/>
      <c r="H602" s="1122"/>
      <c r="I602" s="1123"/>
      <c r="J602" s="855"/>
      <c r="K602" s="855"/>
      <c r="L602" s="469"/>
      <c r="M602" s="467"/>
    </row>
    <row r="603" spans="1:15" ht="15.75" hidden="1" outlineLevel="1" x14ac:dyDescent="0.2">
      <c r="A603" s="1216">
        <v>1</v>
      </c>
      <c r="B603" s="629"/>
      <c r="C603" s="630"/>
      <c r="D603" s="1214"/>
      <c r="E603" s="1187" t="s">
        <v>15</v>
      </c>
      <c r="F603" s="1190"/>
      <c r="G603" s="1190"/>
      <c r="H603" s="1206">
        <f>D603*F603</f>
        <v>0</v>
      </c>
      <c r="I603" s="1179">
        <f>D603*G603</f>
        <v>0</v>
      </c>
      <c r="J603" s="196">
        <f>SUM(H603:I603)</f>
        <v>0</v>
      </c>
      <c r="K603" s="196">
        <f>J603*1.27</f>
        <v>0</v>
      </c>
      <c r="M603" s="1224"/>
      <c r="N603" s="34"/>
      <c r="O603" s="422"/>
    </row>
    <row r="604" spans="1:15" ht="15.75" hidden="1" outlineLevel="1" x14ac:dyDescent="0.2">
      <c r="A604" s="1177"/>
      <c r="B604" s="964" t="s">
        <v>326</v>
      </c>
      <c r="C604" s="631"/>
      <c r="D604" s="1188"/>
      <c r="E604" s="1097"/>
      <c r="F604" s="1095"/>
      <c r="G604" s="1095"/>
      <c r="H604" s="1099"/>
      <c r="I604" s="1098"/>
      <c r="J604" s="196"/>
      <c r="K604" s="196"/>
      <c r="L604" s="273"/>
      <c r="M604" s="1224"/>
      <c r="N604" s="34"/>
      <c r="O604" s="422"/>
    </row>
    <row r="605" spans="1:15" ht="15.75" hidden="1" outlineLevel="1" x14ac:dyDescent="0.2">
      <c r="A605" s="1124"/>
      <c r="B605" s="637" t="s">
        <v>329</v>
      </c>
      <c r="C605" s="631"/>
      <c r="D605" s="1188"/>
      <c r="E605" s="1097"/>
      <c r="F605" s="1095"/>
      <c r="G605" s="1095"/>
      <c r="H605" s="1099"/>
      <c r="I605" s="1098"/>
      <c r="J605" s="196"/>
      <c r="K605" s="196"/>
      <c r="L605" s="273"/>
      <c r="M605" s="725"/>
      <c r="N605" s="34"/>
      <c r="O605" s="422"/>
    </row>
    <row r="606" spans="1:15" ht="15.75" hidden="1" outlineLevel="1" x14ac:dyDescent="0.2">
      <c r="A606" s="1176">
        <v>2</v>
      </c>
      <c r="B606" s="632"/>
      <c r="C606" s="634"/>
      <c r="D606" s="1188"/>
      <c r="E606" s="1097" t="s">
        <v>15</v>
      </c>
      <c r="F606" s="1095"/>
      <c r="G606" s="1095"/>
      <c r="H606" s="1099">
        <f>D606*F606</f>
        <v>0</v>
      </c>
      <c r="I606" s="1098">
        <f>D606*G606</f>
        <v>0</v>
      </c>
      <c r="J606" s="196">
        <f>SUM(H606:I606)</f>
        <v>0</v>
      </c>
      <c r="K606" s="196">
        <f>J606*1.27</f>
        <v>0</v>
      </c>
      <c r="L606" s="273"/>
      <c r="M606" s="1224"/>
      <c r="N606" s="34"/>
      <c r="O606" s="422"/>
    </row>
    <row r="607" spans="1:15" ht="15.75" hidden="1" outlineLevel="1" x14ac:dyDescent="0.2">
      <c r="A607" s="1177"/>
      <c r="B607" s="964" t="s">
        <v>327</v>
      </c>
      <c r="C607" s="631"/>
      <c r="D607" s="1188"/>
      <c r="E607" s="1097"/>
      <c r="F607" s="1095"/>
      <c r="G607" s="1095"/>
      <c r="H607" s="1099"/>
      <c r="I607" s="1098"/>
      <c r="J607" s="196"/>
      <c r="K607" s="196"/>
      <c r="L607" s="273"/>
      <c r="M607" s="1224"/>
      <c r="N607" s="34"/>
      <c r="O607" s="422"/>
    </row>
    <row r="608" spans="1:15" ht="16.5" hidden="1" outlineLevel="1" thickBot="1" x14ac:dyDescent="0.25">
      <c r="A608" s="1178"/>
      <c r="B608" s="636" t="s">
        <v>328</v>
      </c>
      <c r="C608" s="633"/>
      <c r="D608" s="1189"/>
      <c r="E608" s="1191"/>
      <c r="F608" s="1192"/>
      <c r="G608" s="1192"/>
      <c r="H608" s="1184"/>
      <c r="I608" s="1203"/>
      <c r="J608" s="196"/>
      <c r="K608" s="196"/>
      <c r="L608" s="273"/>
      <c r="M608" s="725"/>
      <c r="N608" s="34"/>
      <c r="O608" s="422"/>
    </row>
    <row r="609" spans="1:15" ht="17.25" hidden="1" outlineLevel="1" thickTop="1" thickBot="1" x14ac:dyDescent="0.25">
      <c r="A609" s="1124">
        <v>3</v>
      </c>
      <c r="B609" s="298"/>
      <c r="C609" s="299"/>
      <c r="D609" s="1197"/>
      <c r="E609" s="1212" t="s">
        <v>15</v>
      </c>
      <c r="F609" s="1182"/>
      <c r="G609" s="1182"/>
      <c r="H609" s="1180">
        <f>D609*F609</f>
        <v>0</v>
      </c>
      <c r="I609" s="1204">
        <f>D609*G609</f>
        <v>0</v>
      </c>
      <c r="J609" s="196">
        <f>SUM(H609:I609)</f>
        <v>0</v>
      </c>
      <c r="K609" s="196">
        <f>J609*1.27</f>
        <v>0</v>
      </c>
      <c r="L609" s="273"/>
      <c r="M609" s="1224"/>
      <c r="N609" s="34"/>
      <c r="O609" s="422"/>
    </row>
    <row r="610" spans="1:15" ht="16.5" hidden="1" outlineLevel="1" thickTop="1" x14ac:dyDescent="0.2">
      <c r="A610" s="1115"/>
      <c r="B610" s="187"/>
      <c r="C610" s="294"/>
      <c r="D610" s="1198"/>
      <c r="E610" s="1213"/>
      <c r="F610" s="1183"/>
      <c r="G610" s="1183"/>
      <c r="H610" s="1181"/>
      <c r="I610" s="1205"/>
      <c r="J610" s="196"/>
      <c r="K610" s="196"/>
      <c r="L610" s="273"/>
      <c r="M610" s="1224"/>
      <c r="N610" s="34"/>
      <c r="O610" s="422"/>
    </row>
    <row r="611" spans="1:15" hidden="1" outlineLevel="1" x14ac:dyDescent="0.2">
      <c r="A611" s="803">
        <v>4</v>
      </c>
      <c r="B611" s="365"/>
      <c r="C611" s="382"/>
      <c r="D611" s="996"/>
      <c r="E611" s="376"/>
      <c r="F611" s="379"/>
      <c r="G611" s="379"/>
      <c r="H611" s="979">
        <f t="shared" ref="H611:H622" si="64">D611*F611</f>
        <v>0</v>
      </c>
      <c r="I611" s="980">
        <f t="shared" ref="I611:I622" si="65">D611*G611</f>
        <v>0</v>
      </c>
      <c r="J611" s="186">
        <f t="shared" ref="J611:J622" si="66">SUM(H611:I611)</f>
        <v>0</v>
      </c>
      <c r="K611" s="186">
        <f t="shared" ref="K611:K622" si="67">J611*1.27</f>
        <v>0</v>
      </c>
      <c r="L611" s="994"/>
      <c r="M611" s="47"/>
      <c r="N611" s="34"/>
      <c r="O611" s="422"/>
    </row>
    <row r="612" spans="1:15" hidden="1" outlineLevel="1" x14ac:dyDescent="0.2">
      <c r="A612" s="804">
        <v>5</v>
      </c>
      <c r="B612" s="794"/>
      <c r="C612" s="795"/>
      <c r="D612" s="792"/>
      <c r="E612" s="796"/>
      <c r="F612" s="790"/>
      <c r="G612" s="790"/>
      <c r="H612" s="997">
        <f t="shared" si="64"/>
        <v>0</v>
      </c>
      <c r="I612" s="998">
        <f t="shared" si="65"/>
        <v>0</v>
      </c>
      <c r="J612" s="186">
        <f t="shared" si="66"/>
        <v>0</v>
      </c>
      <c r="K612" s="186">
        <f t="shared" si="67"/>
        <v>0</v>
      </c>
      <c r="L612" s="994"/>
      <c r="M612" s="47"/>
      <c r="N612" s="34"/>
      <c r="O612" s="422"/>
    </row>
    <row r="613" spans="1:15" hidden="1" outlineLevel="1" x14ac:dyDescent="0.2">
      <c r="A613" s="803">
        <v>6</v>
      </c>
      <c r="B613" s="365"/>
      <c r="C613" s="382"/>
      <c r="D613" s="996"/>
      <c r="E613" s="376"/>
      <c r="F613" s="379"/>
      <c r="G613" s="379"/>
      <c r="H613" s="979">
        <f t="shared" si="64"/>
        <v>0</v>
      </c>
      <c r="I613" s="980">
        <f t="shared" si="65"/>
        <v>0</v>
      </c>
      <c r="J613" s="186">
        <f t="shared" si="66"/>
        <v>0</v>
      </c>
      <c r="K613" s="186">
        <f t="shared" si="67"/>
        <v>0</v>
      </c>
      <c r="L613" s="994"/>
      <c r="M613" s="47"/>
      <c r="N613" s="34"/>
      <c r="O613" s="422"/>
    </row>
    <row r="614" spans="1:15" hidden="1" outlineLevel="1" x14ac:dyDescent="0.2">
      <c r="A614" s="804">
        <v>7</v>
      </c>
      <c r="B614" s="365"/>
      <c r="C614" s="382"/>
      <c r="D614" s="996"/>
      <c r="E614" s="376"/>
      <c r="F614" s="379"/>
      <c r="G614" s="379"/>
      <c r="H614" s="979">
        <f t="shared" si="64"/>
        <v>0</v>
      </c>
      <c r="I614" s="980">
        <f t="shared" si="65"/>
        <v>0</v>
      </c>
      <c r="J614" s="186">
        <f t="shared" si="66"/>
        <v>0</v>
      </c>
      <c r="K614" s="186">
        <f t="shared" si="67"/>
        <v>0</v>
      </c>
      <c r="L614" s="994"/>
      <c r="M614" s="47"/>
      <c r="N614" s="34"/>
      <c r="O614" s="422"/>
    </row>
    <row r="615" spans="1:15" hidden="1" outlineLevel="1" x14ac:dyDescent="0.2">
      <c r="A615" s="803">
        <v>8</v>
      </c>
      <c r="B615" s="794"/>
      <c r="C615" s="795"/>
      <c r="D615" s="792"/>
      <c r="E615" s="796"/>
      <c r="F615" s="790"/>
      <c r="G615" s="790"/>
      <c r="H615" s="997">
        <f t="shared" si="64"/>
        <v>0</v>
      </c>
      <c r="I615" s="998">
        <f t="shared" si="65"/>
        <v>0</v>
      </c>
      <c r="J615" s="186">
        <f t="shared" si="66"/>
        <v>0</v>
      </c>
      <c r="K615" s="186">
        <f t="shared" si="67"/>
        <v>0</v>
      </c>
      <c r="L615" s="994"/>
      <c r="M615" s="47"/>
      <c r="N615" s="34"/>
      <c r="O615" s="422"/>
    </row>
    <row r="616" spans="1:15" hidden="1" outlineLevel="1" x14ac:dyDescent="0.2">
      <c r="A616" s="804">
        <v>9</v>
      </c>
      <c r="B616" s="365"/>
      <c r="C616" s="382"/>
      <c r="D616" s="996"/>
      <c r="E616" s="376"/>
      <c r="F616" s="379"/>
      <c r="G616" s="379"/>
      <c r="H616" s="979">
        <f t="shared" si="64"/>
        <v>0</v>
      </c>
      <c r="I616" s="980">
        <f t="shared" si="65"/>
        <v>0</v>
      </c>
      <c r="J616" s="186">
        <f t="shared" si="66"/>
        <v>0</v>
      </c>
      <c r="K616" s="186">
        <f t="shared" si="67"/>
        <v>0</v>
      </c>
      <c r="L616" s="994"/>
      <c r="M616" s="47"/>
      <c r="N616" s="34"/>
      <c r="O616" s="422"/>
    </row>
    <row r="617" spans="1:15" hidden="1" outlineLevel="1" x14ac:dyDescent="0.2">
      <c r="A617" s="803">
        <v>10</v>
      </c>
      <c r="B617" s="365"/>
      <c r="C617" s="382"/>
      <c r="D617" s="996"/>
      <c r="E617" s="376"/>
      <c r="F617" s="379"/>
      <c r="G617" s="379"/>
      <c r="H617" s="979">
        <f t="shared" si="64"/>
        <v>0</v>
      </c>
      <c r="I617" s="980">
        <f t="shared" si="65"/>
        <v>0</v>
      </c>
      <c r="J617" s="186">
        <f t="shared" si="66"/>
        <v>0</v>
      </c>
      <c r="K617" s="186">
        <f t="shared" si="67"/>
        <v>0</v>
      </c>
      <c r="L617" s="994"/>
      <c r="M617" s="47"/>
      <c r="N617" s="34"/>
      <c r="O617" s="422"/>
    </row>
    <row r="618" spans="1:15" hidden="1" outlineLevel="1" x14ac:dyDescent="0.2">
      <c r="A618" s="804">
        <v>11</v>
      </c>
      <c r="B618" s="365"/>
      <c r="C618" s="382"/>
      <c r="D618" s="996"/>
      <c r="E618" s="376"/>
      <c r="F618" s="379"/>
      <c r="G618" s="379"/>
      <c r="H618" s="979">
        <f t="shared" si="64"/>
        <v>0</v>
      </c>
      <c r="I618" s="980">
        <f t="shared" si="65"/>
        <v>0</v>
      </c>
      <c r="J618" s="186">
        <f t="shared" si="66"/>
        <v>0</v>
      </c>
      <c r="K618" s="186">
        <f t="shared" si="67"/>
        <v>0</v>
      </c>
      <c r="L618" s="994"/>
      <c r="M618" s="47"/>
      <c r="N618" s="34"/>
      <c r="O618" s="422"/>
    </row>
    <row r="619" spans="1:15" hidden="1" outlineLevel="1" x14ac:dyDescent="0.2">
      <c r="A619" s="803">
        <v>12</v>
      </c>
      <c r="B619" s="794"/>
      <c r="C619" s="795"/>
      <c r="D619" s="792"/>
      <c r="E619" s="796"/>
      <c r="F619" s="790"/>
      <c r="G619" s="790"/>
      <c r="H619" s="997">
        <f t="shared" si="64"/>
        <v>0</v>
      </c>
      <c r="I619" s="998">
        <f t="shared" si="65"/>
        <v>0</v>
      </c>
      <c r="J619" s="186">
        <f t="shared" si="66"/>
        <v>0</v>
      </c>
      <c r="K619" s="186">
        <f t="shared" si="67"/>
        <v>0</v>
      </c>
      <c r="L619" s="994"/>
      <c r="M619" s="47"/>
      <c r="N619" s="34"/>
      <c r="O619" s="422"/>
    </row>
    <row r="620" spans="1:15" hidden="1" outlineLevel="1" x14ac:dyDescent="0.2">
      <c r="A620" s="804">
        <v>13</v>
      </c>
      <c r="B620" s="365"/>
      <c r="C620" s="382"/>
      <c r="D620" s="996"/>
      <c r="E620" s="376"/>
      <c r="F620" s="379"/>
      <c r="G620" s="379"/>
      <c r="H620" s="979">
        <f t="shared" si="64"/>
        <v>0</v>
      </c>
      <c r="I620" s="980">
        <f t="shared" si="65"/>
        <v>0</v>
      </c>
      <c r="J620" s="186">
        <f t="shared" si="66"/>
        <v>0</v>
      </c>
      <c r="K620" s="186">
        <f t="shared" si="67"/>
        <v>0</v>
      </c>
      <c r="L620" s="994"/>
      <c r="M620" s="47"/>
      <c r="N620" s="34"/>
      <c r="O620" s="422"/>
    </row>
    <row r="621" spans="1:15" hidden="1" outlineLevel="1" x14ac:dyDescent="0.2">
      <c r="A621" s="803">
        <v>14</v>
      </c>
      <c r="B621" s="365"/>
      <c r="C621" s="382"/>
      <c r="D621" s="996"/>
      <c r="E621" s="376"/>
      <c r="F621" s="379"/>
      <c r="G621" s="379"/>
      <c r="H621" s="979">
        <f t="shared" si="64"/>
        <v>0</v>
      </c>
      <c r="I621" s="980">
        <f t="shared" si="65"/>
        <v>0</v>
      </c>
      <c r="J621" s="186">
        <f t="shared" si="66"/>
        <v>0</v>
      </c>
      <c r="K621" s="186">
        <f t="shared" si="67"/>
        <v>0</v>
      </c>
      <c r="L621" s="994"/>
      <c r="M621" s="47"/>
      <c r="N621" s="34"/>
      <c r="O621" s="422"/>
    </row>
    <row r="622" spans="1:15" s="537" customFormat="1" ht="13.5" hidden="1" outlineLevel="1" thickBot="1" x14ac:dyDescent="0.25">
      <c r="A622" s="805">
        <v>15</v>
      </c>
      <c r="B622" s="798" t="s">
        <v>147</v>
      </c>
      <c r="C622" s="797"/>
      <c r="D622" s="793"/>
      <c r="E622" s="798" t="s">
        <v>26</v>
      </c>
      <c r="F622" s="791"/>
      <c r="G622" s="791"/>
      <c r="H622" s="924">
        <f t="shared" si="64"/>
        <v>0</v>
      </c>
      <c r="I622" s="925">
        <f t="shared" si="65"/>
        <v>0</v>
      </c>
      <c r="J622" s="196">
        <f t="shared" si="66"/>
        <v>0</v>
      </c>
      <c r="K622" s="196">
        <f t="shared" si="67"/>
        <v>0</v>
      </c>
      <c r="L622" s="273"/>
      <c r="M622" s="47"/>
      <c r="N622" s="34"/>
    </row>
    <row r="623" spans="1:15" s="537" customFormat="1" ht="28.5" hidden="1" customHeight="1" outlineLevel="1" thickBot="1" x14ac:dyDescent="0.25">
      <c r="A623" s="1118" t="s">
        <v>321</v>
      </c>
      <c r="B623" s="1119"/>
      <c r="C623" s="799"/>
      <c r="D623" s="800"/>
      <c r="E623" s="801"/>
      <c r="F623" s="802"/>
      <c r="G623" s="802"/>
      <c r="H623" s="198">
        <f>ROUND(SUM(H603:H622),0)</f>
        <v>0</v>
      </c>
      <c r="I623" s="198">
        <f>ROUND(SUM(I603:I622),0)</f>
        <v>0</v>
      </c>
      <c r="J623" s="199">
        <f>ROUND(SUM(J603:J622),0)</f>
        <v>0</v>
      </c>
      <c r="K623" s="199">
        <f>ROUND(SUM(K603:K622),0)</f>
        <v>0</v>
      </c>
      <c r="L623" s="274"/>
      <c r="M623" s="47"/>
      <c r="N623" s="34"/>
    </row>
    <row r="624" spans="1:15" ht="27.75" hidden="1" customHeight="1" outlineLevel="1" thickBot="1" x14ac:dyDescent="0.25">
      <c r="A624" s="1121" t="s">
        <v>267</v>
      </c>
      <c r="B624" s="1122"/>
      <c r="C624" s="1122"/>
      <c r="D624" s="1122"/>
      <c r="E624" s="1122"/>
      <c r="F624" s="1122"/>
      <c r="G624" s="1122"/>
      <c r="H624" s="1122"/>
      <c r="I624" s="1123"/>
      <c r="J624" s="855"/>
      <c r="K624" s="855"/>
      <c r="L624" s="469"/>
      <c r="M624" s="467"/>
    </row>
    <row r="625" spans="1:15" s="537" customFormat="1" ht="15.75" hidden="1" outlineLevel="1" x14ac:dyDescent="0.2">
      <c r="A625" s="1210">
        <v>1</v>
      </c>
      <c r="B625" s="298"/>
      <c r="C625" s="706"/>
      <c r="D625" s="1219"/>
      <c r="E625" s="1218" t="s">
        <v>21</v>
      </c>
      <c r="F625" s="1209"/>
      <c r="G625" s="1209"/>
      <c r="H625" s="1223">
        <f>D625*F625</f>
        <v>0</v>
      </c>
      <c r="I625" s="1202">
        <f>D625*G625</f>
        <v>0</v>
      </c>
      <c r="J625" s="196">
        <f>SUM(H625:I625)</f>
        <v>0</v>
      </c>
      <c r="K625" s="196">
        <f>J625*1.27</f>
        <v>0</v>
      </c>
      <c r="L625" s="273"/>
      <c r="M625" s="1224"/>
      <c r="N625" s="34"/>
    </row>
    <row r="626" spans="1:15" s="537" customFormat="1" ht="15.75" hidden="1" outlineLevel="1" x14ac:dyDescent="0.2">
      <c r="A626" s="1211"/>
      <c r="B626" s="35"/>
      <c r="C626" s="684"/>
      <c r="D626" s="1220"/>
      <c r="E626" s="1096"/>
      <c r="F626" s="1094"/>
      <c r="G626" s="1094"/>
      <c r="H626" s="1125"/>
      <c r="I626" s="1126"/>
      <c r="J626" s="196"/>
      <c r="K626" s="196"/>
      <c r="L626" s="273"/>
      <c r="M626" s="1224"/>
      <c r="N626" s="34"/>
    </row>
    <row r="627" spans="1:15" hidden="1" outlineLevel="1" x14ac:dyDescent="0.2">
      <c r="A627" s="995">
        <v>2</v>
      </c>
      <c r="B627" s="365"/>
      <c r="C627" s="382"/>
      <c r="D627" s="806"/>
      <c r="E627" s="376"/>
      <c r="F627" s="379"/>
      <c r="G627" s="379"/>
      <c r="H627" s="979">
        <f>D627*F627</f>
        <v>0</v>
      </c>
      <c r="I627" s="980">
        <f>D627*G627</f>
        <v>0</v>
      </c>
      <c r="J627" s="186">
        <f>SUM(H627:I627)</f>
        <v>0</v>
      </c>
      <c r="K627" s="186">
        <f>J627*1.27</f>
        <v>0</v>
      </c>
      <c r="L627" s="994"/>
      <c r="M627" s="47"/>
      <c r="N627" s="34"/>
      <c r="O627" s="422"/>
    </row>
    <row r="628" spans="1:15" hidden="1" outlineLevel="1" x14ac:dyDescent="0.2">
      <c r="A628" s="995">
        <v>3</v>
      </c>
      <c r="B628" s="365"/>
      <c r="C628" s="382"/>
      <c r="D628" s="806"/>
      <c r="E628" s="376"/>
      <c r="F628" s="379"/>
      <c r="G628" s="379"/>
      <c r="H628" s="979">
        <f>D628*F628</f>
        <v>0</v>
      </c>
      <c r="I628" s="980">
        <f>D628*G628</f>
        <v>0</v>
      </c>
      <c r="J628" s="186">
        <f>SUM(H628:I628)</f>
        <v>0</v>
      </c>
      <c r="K628" s="186">
        <f>J628*1.27</f>
        <v>0</v>
      </c>
      <c r="L628" s="994"/>
      <c r="M628" s="47"/>
      <c r="N628" s="34"/>
      <c r="O628" s="422"/>
    </row>
    <row r="629" spans="1:15" hidden="1" outlineLevel="1" x14ac:dyDescent="0.2">
      <c r="A629" s="995">
        <v>4</v>
      </c>
      <c r="B629" s="365"/>
      <c r="C629" s="382"/>
      <c r="D629" s="806"/>
      <c r="E629" s="376"/>
      <c r="F629" s="379"/>
      <c r="G629" s="379"/>
      <c r="H629" s="979">
        <f>D629*F629</f>
        <v>0</v>
      </c>
      <c r="I629" s="980">
        <f>D629*G629</f>
        <v>0</v>
      </c>
      <c r="J629" s="186">
        <f>SUM(H629:I629)</f>
        <v>0</v>
      </c>
      <c r="K629" s="186">
        <f>J629*1.27</f>
        <v>0</v>
      </c>
      <c r="L629" s="994"/>
      <c r="M629" s="47"/>
      <c r="N629" s="34"/>
      <c r="O629" s="422"/>
    </row>
    <row r="630" spans="1:15" s="422" customFormat="1" ht="13.5" hidden="1" outlineLevel="1" thickBot="1" x14ac:dyDescent="0.25">
      <c r="A630" s="15">
        <v>5</v>
      </c>
      <c r="B630" s="791"/>
      <c r="C630" s="797"/>
      <c r="D630" s="807"/>
      <c r="E630" s="791"/>
      <c r="F630" s="791"/>
      <c r="G630" s="791"/>
      <c r="H630" s="979">
        <f>D630*F630</f>
        <v>0</v>
      </c>
      <c r="I630" s="980">
        <f>D630*G630</f>
        <v>0</v>
      </c>
      <c r="J630" s="186">
        <f>SUM(H630:I630)</f>
        <v>0</v>
      </c>
      <c r="K630" s="186">
        <f>J630*1.27</f>
        <v>0</v>
      </c>
      <c r="L630" s="994"/>
      <c r="M630" s="46"/>
      <c r="N630" s="34"/>
    </row>
    <row r="631" spans="1:15" s="17" customFormat="1" ht="28.5" hidden="1" customHeight="1" outlineLevel="1" thickBot="1" x14ac:dyDescent="0.25">
      <c r="A631" s="1110" t="s">
        <v>322</v>
      </c>
      <c r="B631" s="1111"/>
      <c r="C631" s="799"/>
      <c r="D631" s="808"/>
      <c r="E631" s="809"/>
      <c r="F631" s="810"/>
      <c r="G631" s="810"/>
      <c r="H631" s="198">
        <f>ROUND(SUM(H625:H630),0)</f>
        <v>0</v>
      </c>
      <c r="I631" s="198">
        <f>ROUND(SUM(I625:I630),0)</f>
        <v>0</v>
      </c>
      <c r="J631" s="199">
        <f>ROUND(SUM(J625:J630),0)</f>
        <v>0</v>
      </c>
      <c r="K631" s="199">
        <f>ROUND(SUM(K625:K630),0)</f>
        <v>0</v>
      </c>
      <c r="L631" s="274"/>
      <c r="M631" s="46"/>
      <c r="N631" s="34"/>
      <c r="O631" s="23"/>
    </row>
    <row r="632" spans="1:15" ht="25.5" customHeight="1" collapsed="1" thickBot="1" x14ac:dyDescent="0.25">
      <c r="A632" s="643">
        <f>'18'!A24</f>
        <v>0</v>
      </c>
      <c r="B632" s="644">
        <f>'18'!B24</f>
        <v>0</v>
      </c>
      <c r="C632" s="645">
        <f>'18'!E24</f>
        <v>0</v>
      </c>
      <c r="D632" s="645">
        <f>'18'!F24</f>
        <v>0</v>
      </c>
      <c r="E632" s="645">
        <f>'18'!G24</f>
        <v>0</v>
      </c>
      <c r="F632" s="1221" t="s">
        <v>20</v>
      </c>
      <c r="G632" s="1222"/>
      <c r="H632" s="200">
        <f>H623+H631</f>
        <v>0</v>
      </c>
      <c r="I632" s="201">
        <f>I623+I631</f>
        <v>0</v>
      </c>
      <c r="J632" s="202">
        <f>J623+J631</f>
        <v>0</v>
      </c>
      <c r="K632" s="202">
        <f>K623+K631</f>
        <v>0</v>
      </c>
      <c r="L632" s="300">
        <f>IF(K603&gt;0,1,0)</f>
        <v>0</v>
      </c>
    </row>
    <row r="633" spans="1:15" ht="5.25" customHeight="1" thickTop="1" x14ac:dyDescent="0.2">
      <c r="A633" s="1217"/>
      <c r="B633" s="1109"/>
      <c r="C633" s="195"/>
      <c r="D633" s="276"/>
      <c r="E633" s="207"/>
      <c r="F633" s="203"/>
      <c r="G633" s="203"/>
      <c r="H633" s="203"/>
      <c r="I633" s="204"/>
      <c r="J633" s="205"/>
      <c r="K633" s="205"/>
      <c r="L633" s="300"/>
    </row>
    <row r="634" spans="1:15" ht="12.75" customHeight="1" x14ac:dyDescent="0.2">
      <c r="A634" s="1207" t="s">
        <v>319</v>
      </c>
      <c r="B634" s="1208"/>
      <c r="C634" s="1199">
        <f>K623</f>
        <v>0</v>
      </c>
      <c r="D634" s="1199"/>
      <c r="E634" s="1200"/>
      <c r="F634" s="811"/>
      <c r="G634" s="811"/>
      <c r="H634" s="313">
        <f>H623</f>
        <v>0</v>
      </c>
      <c r="I634" s="314">
        <f>I623</f>
        <v>0</v>
      </c>
      <c r="J634" s="205"/>
      <c r="K634" s="205"/>
      <c r="L634" s="300">
        <f>IF(K606&gt;0,1,0)</f>
        <v>0</v>
      </c>
      <c r="M634" s="47"/>
    </row>
    <row r="635" spans="1:15" ht="12.75" customHeight="1" x14ac:dyDescent="0.2">
      <c r="A635" s="1185" t="s">
        <v>320</v>
      </c>
      <c r="B635" s="1186"/>
      <c r="C635" s="1215">
        <f>K631</f>
        <v>0</v>
      </c>
      <c r="D635" s="1215"/>
      <c r="E635" s="1201"/>
      <c r="F635" s="812"/>
      <c r="G635" s="812"/>
      <c r="H635" s="315">
        <f>H631</f>
        <v>0</v>
      </c>
      <c r="I635" s="316">
        <f>I631</f>
        <v>0</v>
      </c>
      <c r="J635" s="205"/>
      <c r="K635" s="205"/>
      <c r="L635" s="275"/>
      <c r="M635" s="47"/>
    </row>
    <row r="636" spans="1:15" ht="12.75" customHeight="1" thickBot="1" x14ac:dyDescent="0.3">
      <c r="A636" s="1193" t="s">
        <v>145</v>
      </c>
      <c r="B636" s="1194"/>
      <c r="C636" s="1195">
        <f>SUM(C634:D635)</f>
        <v>0</v>
      </c>
      <c r="D636" s="1196"/>
      <c r="E636" s="292" t="str">
        <f>IF(C636=K632,"","Hiba!")</f>
        <v/>
      </c>
      <c r="F636" s="813"/>
      <c r="G636" s="813"/>
      <c r="H636" s="813"/>
      <c r="I636" s="814"/>
      <c r="J636" s="205"/>
      <c r="K636" s="205"/>
      <c r="L636" s="275"/>
      <c r="M636" s="47"/>
    </row>
    <row r="637" spans="1:15" ht="6" customHeight="1" thickBot="1" x14ac:dyDescent="0.25">
      <c r="J637" s="205"/>
      <c r="K637" s="205"/>
      <c r="L637" s="275"/>
      <c r="M637" s="47"/>
    </row>
    <row r="638" spans="1:15" s="5" customFormat="1" ht="26.25" hidden="1" outlineLevel="1" thickBot="1" x14ac:dyDescent="0.25">
      <c r="A638" s="788" t="s">
        <v>6</v>
      </c>
      <c r="B638" s="789" t="s">
        <v>7</v>
      </c>
      <c r="C638" s="789" t="s">
        <v>69</v>
      </c>
      <c r="D638" s="789" t="s">
        <v>8</v>
      </c>
      <c r="E638" s="789" t="s">
        <v>9</v>
      </c>
      <c r="F638" s="288" t="s">
        <v>10</v>
      </c>
      <c r="G638" s="288" t="s">
        <v>11</v>
      </c>
      <c r="H638" s="288" t="s">
        <v>12</v>
      </c>
      <c r="I638" s="289" t="s">
        <v>13</v>
      </c>
      <c r="J638" s="936" t="s">
        <v>0</v>
      </c>
      <c r="K638" s="936" t="s">
        <v>1</v>
      </c>
      <c r="L638" s="937"/>
      <c r="M638" s="18" t="s">
        <v>37</v>
      </c>
      <c r="N638" s="84"/>
    </row>
    <row r="639" spans="1:15" ht="27.75" hidden="1" customHeight="1" outlineLevel="1" thickBot="1" x14ac:dyDescent="0.25">
      <c r="A639" s="1121" t="s">
        <v>268</v>
      </c>
      <c r="B639" s="1122"/>
      <c r="C639" s="1122"/>
      <c r="D639" s="1122"/>
      <c r="E639" s="1122"/>
      <c r="F639" s="1122"/>
      <c r="G639" s="1122"/>
      <c r="H639" s="1122"/>
      <c r="I639" s="1123"/>
      <c r="J639" s="855"/>
      <c r="K639" s="855"/>
      <c r="L639" s="469"/>
      <c r="M639" s="467"/>
    </row>
    <row r="640" spans="1:15" ht="15.75" hidden="1" outlineLevel="1" x14ac:dyDescent="0.2">
      <c r="A640" s="1216">
        <v>1</v>
      </c>
      <c r="B640" s="629"/>
      <c r="C640" s="630"/>
      <c r="D640" s="1214"/>
      <c r="E640" s="1187" t="s">
        <v>15</v>
      </c>
      <c r="F640" s="1190"/>
      <c r="G640" s="1190"/>
      <c r="H640" s="1206">
        <f>D640*F640</f>
        <v>0</v>
      </c>
      <c r="I640" s="1179">
        <f>D640*G640</f>
        <v>0</v>
      </c>
      <c r="J640" s="196">
        <f>SUM(H640:I640)</f>
        <v>0</v>
      </c>
      <c r="K640" s="196">
        <f>J640*1.27</f>
        <v>0</v>
      </c>
      <c r="M640" s="1224"/>
      <c r="N640" s="34"/>
      <c r="O640" s="422"/>
    </row>
    <row r="641" spans="1:15" ht="15.75" hidden="1" outlineLevel="1" x14ac:dyDescent="0.2">
      <c r="A641" s="1177"/>
      <c r="B641" s="964" t="s">
        <v>326</v>
      </c>
      <c r="C641" s="631"/>
      <c r="D641" s="1188"/>
      <c r="E641" s="1097"/>
      <c r="F641" s="1095"/>
      <c r="G641" s="1095"/>
      <c r="H641" s="1099"/>
      <c r="I641" s="1098"/>
      <c r="J641" s="196"/>
      <c r="K641" s="196"/>
      <c r="L641" s="273"/>
      <c r="M641" s="1224"/>
      <c r="N641" s="34"/>
      <c r="O641" s="422"/>
    </row>
    <row r="642" spans="1:15" ht="15.75" hidden="1" outlineLevel="1" x14ac:dyDescent="0.2">
      <c r="A642" s="1124"/>
      <c r="B642" s="637" t="s">
        <v>329</v>
      </c>
      <c r="C642" s="631"/>
      <c r="D642" s="1188"/>
      <c r="E642" s="1097"/>
      <c r="F642" s="1095"/>
      <c r="G642" s="1095"/>
      <c r="H642" s="1099"/>
      <c r="I642" s="1098"/>
      <c r="J642" s="196"/>
      <c r="K642" s="196"/>
      <c r="L642" s="273"/>
      <c r="M642" s="725"/>
      <c r="N642" s="34"/>
      <c r="O642" s="422"/>
    </row>
    <row r="643" spans="1:15" ht="15.75" hidden="1" outlineLevel="1" x14ac:dyDescent="0.2">
      <c r="A643" s="1176">
        <v>2</v>
      </c>
      <c r="B643" s="632"/>
      <c r="C643" s="634"/>
      <c r="D643" s="1188"/>
      <c r="E643" s="1097" t="s">
        <v>15</v>
      </c>
      <c r="F643" s="1095"/>
      <c r="G643" s="1095"/>
      <c r="H643" s="1099">
        <f>D643*F643</f>
        <v>0</v>
      </c>
      <c r="I643" s="1098">
        <f>D643*G643</f>
        <v>0</v>
      </c>
      <c r="J643" s="196">
        <f>SUM(H643:I643)</f>
        <v>0</v>
      </c>
      <c r="K643" s="196">
        <f>J643*1.27</f>
        <v>0</v>
      </c>
      <c r="L643" s="273"/>
      <c r="M643" s="1224"/>
      <c r="N643" s="34"/>
      <c r="O643" s="422"/>
    </row>
    <row r="644" spans="1:15" ht="15.75" hidden="1" outlineLevel="1" x14ac:dyDescent="0.2">
      <c r="A644" s="1177"/>
      <c r="B644" s="964" t="s">
        <v>327</v>
      </c>
      <c r="C644" s="631"/>
      <c r="D644" s="1188"/>
      <c r="E644" s="1097"/>
      <c r="F644" s="1095"/>
      <c r="G644" s="1095"/>
      <c r="H644" s="1099"/>
      <c r="I644" s="1098"/>
      <c r="J644" s="196"/>
      <c r="K644" s="196"/>
      <c r="L644" s="273"/>
      <c r="M644" s="1224"/>
      <c r="N644" s="34"/>
      <c r="O644" s="422"/>
    </row>
    <row r="645" spans="1:15" ht="16.5" hidden="1" outlineLevel="1" thickBot="1" x14ac:dyDescent="0.25">
      <c r="A645" s="1178"/>
      <c r="B645" s="636" t="s">
        <v>328</v>
      </c>
      <c r="C645" s="633"/>
      <c r="D645" s="1189"/>
      <c r="E645" s="1191"/>
      <c r="F645" s="1192"/>
      <c r="G645" s="1192"/>
      <c r="H645" s="1184"/>
      <c r="I645" s="1203"/>
      <c r="J645" s="196"/>
      <c r="K645" s="196"/>
      <c r="L645" s="273"/>
      <c r="M645" s="725"/>
      <c r="N645" s="34"/>
      <c r="O645" s="422"/>
    </row>
    <row r="646" spans="1:15" ht="17.25" hidden="1" outlineLevel="1" thickTop="1" thickBot="1" x14ac:dyDescent="0.25">
      <c r="A646" s="1124">
        <v>3</v>
      </c>
      <c r="B646" s="298"/>
      <c r="C646" s="299"/>
      <c r="D646" s="1197"/>
      <c r="E646" s="1212" t="s">
        <v>15</v>
      </c>
      <c r="F646" s="1182"/>
      <c r="G646" s="1182"/>
      <c r="H646" s="1180">
        <f>D646*F646</f>
        <v>0</v>
      </c>
      <c r="I646" s="1204">
        <f>D646*G646</f>
        <v>0</v>
      </c>
      <c r="J646" s="196">
        <f>SUM(H646:I646)</f>
        <v>0</v>
      </c>
      <c r="K646" s="196">
        <f>J646*1.27</f>
        <v>0</v>
      </c>
      <c r="L646" s="273"/>
      <c r="M646" s="1224"/>
      <c r="N646" s="34"/>
      <c r="O646" s="422"/>
    </row>
    <row r="647" spans="1:15" ht="16.5" hidden="1" outlineLevel="1" thickTop="1" x14ac:dyDescent="0.2">
      <c r="A647" s="1115"/>
      <c r="B647" s="187"/>
      <c r="C647" s="294"/>
      <c r="D647" s="1198"/>
      <c r="E647" s="1213"/>
      <c r="F647" s="1183"/>
      <c r="G647" s="1183"/>
      <c r="H647" s="1181"/>
      <c r="I647" s="1205"/>
      <c r="J647" s="196"/>
      <c r="K647" s="196"/>
      <c r="L647" s="273"/>
      <c r="M647" s="1224"/>
      <c r="N647" s="34"/>
      <c r="O647" s="422"/>
    </row>
    <row r="648" spans="1:15" hidden="1" outlineLevel="1" x14ac:dyDescent="0.2">
      <c r="A648" s="803">
        <v>4</v>
      </c>
      <c r="B648" s="365"/>
      <c r="C648" s="382"/>
      <c r="D648" s="996"/>
      <c r="E648" s="376"/>
      <c r="F648" s="379"/>
      <c r="G648" s="379"/>
      <c r="H648" s="979">
        <f t="shared" ref="H648:H659" si="68">D648*F648</f>
        <v>0</v>
      </c>
      <c r="I648" s="980">
        <f t="shared" ref="I648:I659" si="69">D648*G648</f>
        <v>0</v>
      </c>
      <c r="J648" s="186">
        <f t="shared" ref="J648:J659" si="70">SUM(H648:I648)</f>
        <v>0</v>
      </c>
      <c r="K648" s="186">
        <f t="shared" ref="K648:K659" si="71">J648*1.27</f>
        <v>0</v>
      </c>
      <c r="L648" s="994"/>
      <c r="M648" s="47"/>
      <c r="N648" s="34"/>
      <c r="O648" s="422"/>
    </row>
    <row r="649" spans="1:15" hidden="1" outlineLevel="1" x14ac:dyDescent="0.2">
      <c r="A649" s="804">
        <v>5</v>
      </c>
      <c r="B649" s="794"/>
      <c r="C649" s="795"/>
      <c r="D649" s="792"/>
      <c r="E649" s="796"/>
      <c r="F649" s="790"/>
      <c r="G649" s="790"/>
      <c r="H649" s="997">
        <f t="shared" si="68"/>
        <v>0</v>
      </c>
      <c r="I649" s="998">
        <f t="shared" si="69"/>
        <v>0</v>
      </c>
      <c r="J649" s="186">
        <f t="shared" si="70"/>
        <v>0</v>
      </c>
      <c r="K649" s="186">
        <f t="shared" si="71"/>
        <v>0</v>
      </c>
      <c r="L649" s="994"/>
      <c r="M649" s="47"/>
      <c r="N649" s="34"/>
      <c r="O649" s="422"/>
    </row>
    <row r="650" spans="1:15" hidden="1" outlineLevel="1" x14ac:dyDescent="0.2">
      <c r="A650" s="803">
        <v>6</v>
      </c>
      <c r="B650" s="365"/>
      <c r="C650" s="382"/>
      <c r="D650" s="996"/>
      <c r="E650" s="376"/>
      <c r="F650" s="379"/>
      <c r="G650" s="379"/>
      <c r="H650" s="979">
        <f t="shared" si="68"/>
        <v>0</v>
      </c>
      <c r="I650" s="980">
        <f t="shared" si="69"/>
        <v>0</v>
      </c>
      <c r="J650" s="186">
        <f t="shared" si="70"/>
        <v>0</v>
      </c>
      <c r="K650" s="186">
        <f t="shared" si="71"/>
        <v>0</v>
      </c>
      <c r="L650" s="994"/>
      <c r="M650" s="47"/>
      <c r="N650" s="34"/>
      <c r="O650" s="422"/>
    </row>
    <row r="651" spans="1:15" hidden="1" outlineLevel="1" x14ac:dyDescent="0.2">
      <c r="A651" s="804">
        <v>7</v>
      </c>
      <c r="B651" s="365"/>
      <c r="C651" s="382"/>
      <c r="D651" s="996"/>
      <c r="E651" s="376"/>
      <c r="F651" s="379"/>
      <c r="G651" s="379"/>
      <c r="H651" s="979">
        <f t="shared" si="68"/>
        <v>0</v>
      </c>
      <c r="I651" s="980">
        <f t="shared" si="69"/>
        <v>0</v>
      </c>
      <c r="J651" s="186">
        <f t="shared" si="70"/>
        <v>0</v>
      </c>
      <c r="K651" s="186">
        <f t="shared" si="71"/>
        <v>0</v>
      </c>
      <c r="L651" s="994"/>
      <c r="M651" s="47"/>
      <c r="N651" s="34"/>
      <c r="O651" s="422"/>
    </row>
    <row r="652" spans="1:15" hidden="1" outlineLevel="1" x14ac:dyDescent="0.2">
      <c r="A652" s="803">
        <v>8</v>
      </c>
      <c r="B652" s="794"/>
      <c r="C652" s="795"/>
      <c r="D652" s="792"/>
      <c r="E652" s="796"/>
      <c r="F652" s="790"/>
      <c r="G652" s="790"/>
      <c r="H652" s="997">
        <f t="shared" si="68"/>
        <v>0</v>
      </c>
      <c r="I652" s="998">
        <f t="shared" si="69"/>
        <v>0</v>
      </c>
      <c r="J652" s="186">
        <f t="shared" si="70"/>
        <v>0</v>
      </c>
      <c r="K652" s="186">
        <f t="shared" si="71"/>
        <v>0</v>
      </c>
      <c r="L652" s="994"/>
      <c r="M652" s="47"/>
      <c r="N652" s="34"/>
      <c r="O652" s="422"/>
    </row>
    <row r="653" spans="1:15" hidden="1" outlineLevel="1" x14ac:dyDescent="0.2">
      <c r="A653" s="804">
        <v>9</v>
      </c>
      <c r="B653" s="365"/>
      <c r="C653" s="382"/>
      <c r="D653" s="996"/>
      <c r="E653" s="376"/>
      <c r="F653" s="379"/>
      <c r="G653" s="379"/>
      <c r="H653" s="979">
        <f t="shared" si="68"/>
        <v>0</v>
      </c>
      <c r="I653" s="980">
        <f t="shared" si="69"/>
        <v>0</v>
      </c>
      <c r="J653" s="186">
        <f t="shared" si="70"/>
        <v>0</v>
      </c>
      <c r="K653" s="186">
        <f t="shared" si="71"/>
        <v>0</v>
      </c>
      <c r="L653" s="994"/>
      <c r="M653" s="47"/>
      <c r="N653" s="34"/>
      <c r="O653" s="422"/>
    </row>
    <row r="654" spans="1:15" hidden="1" outlineLevel="1" x14ac:dyDescent="0.2">
      <c r="A654" s="803">
        <v>10</v>
      </c>
      <c r="B654" s="365"/>
      <c r="C654" s="382"/>
      <c r="D654" s="996"/>
      <c r="E654" s="376"/>
      <c r="F654" s="379"/>
      <c r="G654" s="379"/>
      <c r="H654" s="979">
        <f t="shared" si="68"/>
        <v>0</v>
      </c>
      <c r="I654" s="980">
        <f t="shared" si="69"/>
        <v>0</v>
      </c>
      <c r="J654" s="186">
        <f t="shared" si="70"/>
        <v>0</v>
      </c>
      <c r="K654" s="186">
        <f t="shared" si="71"/>
        <v>0</v>
      </c>
      <c r="L654" s="994"/>
      <c r="M654" s="47"/>
      <c r="N654" s="34"/>
      <c r="O654" s="422"/>
    </row>
    <row r="655" spans="1:15" hidden="1" outlineLevel="1" x14ac:dyDescent="0.2">
      <c r="A655" s="804">
        <v>11</v>
      </c>
      <c r="B655" s="365"/>
      <c r="C655" s="382"/>
      <c r="D655" s="996"/>
      <c r="E655" s="376"/>
      <c r="F655" s="379"/>
      <c r="G655" s="379"/>
      <c r="H655" s="979">
        <f t="shared" si="68"/>
        <v>0</v>
      </c>
      <c r="I655" s="980">
        <f t="shared" si="69"/>
        <v>0</v>
      </c>
      <c r="J655" s="186">
        <f t="shared" si="70"/>
        <v>0</v>
      </c>
      <c r="K655" s="186">
        <f t="shared" si="71"/>
        <v>0</v>
      </c>
      <c r="L655" s="994"/>
      <c r="M655" s="47"/>
      <c r="N655" s="34"/>
      <c r="O655" s="422"/>
    </row>
    <row r="656" spans="1:15" hidden="1" outlineLevel="1" x14ac:dyDescent="0.2">
      <c r="A656" s="803">
        <v>12</v>
      </c>
      <c r="B656" s="794"/>
      <c r="C656" s="795"/>
      <c r="D656" s="792"/>
      <c r="E656" s="796"/>
      <c r="F656" s="790"/>
      <c r="G656" s="790"/>
      <c r="H656" s="997">
        <f t="shared" si="68"/>
        <v>0</v>
      </c>
      <c r="I656" s="998">
        <f t="shared" si="69"/>
        <v>0</v>
      </c>
      <c r="J656" s="186">
        <f t="shared" si="70"/>
        <v>0</v>
      </c>
      <c r="K656" s="186">
        <f t="shared" si="71"/>
        <v>0</v>
      </c>
      <c r="L656" s="994"/>
      <c r="M656" s="47"/>
      <c r="N656" s="34"/>
      <c r="O656" s="422"/>
    </row>
    <row r="657" spans="1:15" hidden="1" outlineLevel="1" x14ac:dyDescent="0.2">
      <c r="A657" s="804">
        <v>13</v>
      </c>
      <c r="B657" s="365"/>
      <c r="C657" s="382"/>
      <c r="D657" s="996"/>
      <c r="E657" s="376"/>
      <c r="F657" s="379"/>
      <c r="G657" s="379"/>
      <c r="H657" s="979">
        <f t="shared" si="68"/>
        <v>0</v>
      </c>
      <c r="I657" s="980">
        <f t="shared" si="69"/>
        <v>0</v>
      </c>
      <c r="J657" s="186">
        <f t="shared" si="70"/>
        <v>0</v>
      </c>
      <c r="K657" s="186">
        <f t="shared" si="71"/>
        <v>0</v>
      </c>
      <c r="L657" s="994"/>
      <c r="M657" s="47"/>
      <c r="N657" s="34"/>
      <c r="O657" s="422"/>
    </row>
    <row r="658" spans="1:15" hidden="1" outlineLevel="1" x14ac:dyDescent="0.2">
      <c r="A658" s="803">
        <v>14</v>
      </c>
      <c r="B658" s="365"/>
      <c r="C658" s="382"/>
      <c r="D658" s="996"/>
      <c r="E658" s="376"/>
      <c r="F658" s="379"/>
      <c r="G658" s="379"/>
      <c r="H658" s="979">
        <f t="shared" si="68"/>
        <v>0</v>
      </c>
      <c r="I658" s="980">
        <f t="shared" si="69"/>
        <v>0</v>
      </c>
      <c r="J658" s="186">
        <f t="shared" si="70"/>
        <v>0</v>
      </c>
      <c r="K658" s="186">
        <f t="shared" si="71"/>
        <v>0</v>
      </c>
      <c r="L658" s="994"/>
      <c r="M658" s="47"/>
      <c r="N658" s="34"/>
      <c r="O658" s="422"/>
    </row>
    <row r="659" spans="1:15" s="537" customFormat="1" ht="13.5" hidden="1" outlineLevel="1" thickBot="1" x14ac:dyDescent="0.25">
      <c r="A659" s="805">
        <v>15</v>
      </c>
      <c r="B659" s="798" t="s">
        <v>147</v>
      </c>
      <c r="C659" s="797"/>
      <c r="D659" s="793"/>
      <c r="E659" s="798" t="s">
        <v>26</v>
      </c>
      <c r="F659" s="791"/>
      <c r="G659" s="791"/>
      <c r="H659" s="924">
        <f t="shared" si="68"/>
        <v>0</v>
      </c>
      <c r="I659" s="925">
        <f t="shared" si="69"/>
        <v>0</v>
      </c>
      <c r="J659" s="196">
        <f t="shared" si="70"/>
        <v>0</v>
      </c>
      <c r="K659" s="196">
        <f t="shared" si="71"/>
        <v>0</v>
      </c>
      <c r="L659" s="273"/>
      <c r="M659" s="47"/>
      <c r="N659" s="34"/>
    </row>
    <row r="660" spans="1:15" s="537" customFormat="1" ht="28.5" hidden="1" customHeight="1" outlineLevel="1" thickBot="1" x14ac:dyDescent="0.25">
      <c r="A660" s="1118" t="s">
        <v>321</v>
      </c>
      <c r="B660" s="1119"/>
      <c r="C660" s="799"/>
      <c r="D660" s="800"/>
      <c r="E660" s="801"/>
      <c r="F660" s="802"/>
      <c r="G660" s="802"/>
      <c r="H660" s="198">
        <f>ROUND(SUM(H639:H659),0)</f>
        <v>0</v>
      </c>
      <c r="I660" s="198">
        <f>ROUND(SUM(I639:I659),0)</f>
        <v>0</v>
      </c>
      <c r="J660" s="199">
        <f>ROUND(SUM(J640:J659),0)</f>
        <v>0</v>
      </c>
      <c r="K660" s="199">
        <f>ROUND(SUM(K640:K659),0)</f>
        <v>0</v>
      </c>
      <c r="L660" s="274"/>
      <c r="M660" s="47"/>
      <c r="N660" s="34"/>
    </row>
    <row r="661" spans="1:15" ht="27.75" hidden="1" customHeight="1" outlineLevel="1" thickBot="1" x14ac:dyDescent="0.25">
      <c r="A661" s="1121" t="s">
        <v>267</v>
      </c>
      <c r="B661" s="1122"/>
      <c r="C661" s="1122"/>
      <c r="D661" s="1122"/>
      <c r="E661" s="1122"/>
      <c r="F661" s="1122"/>
      <c r="G661" s="1122"/>
      <c r="H661" s="1122"/>
      <c r="I661" s="1123"/>
      <c r="J661" s="855"/>
      <c r="K661" s="855"/>
      <c r="L661" s="469"/>
      <c r="M661" s="467"/>
    </row>
    <row r="662" spans="1:15" s="537" customFormat="1" ht="15.75" hidden="1" outlineLevel="1" x14ac:dyDescent="0.2">
      <c r="A662" s="1210">
        <v>1</v>
      </c>
      <c r="B662" s="298"/>
      <c r="C662" s="706"/>
      <c r="D662" s="1219"/>
      <c r="E662" s="1218" t="s">
        <v>21</v>
      </c>
      <c r="F662" s="1209"/>
      <c r="G662" s="1209"/>
      <c r="H662" s="1223">
        <f>D662*F662</f>
        <v>0</v>
      </c>
      <c r="I662" s="1202">
        <f>D662*G662</f>
        <v>0</v>
      </c>
      <c r="J662" s="196">
        <f>SUM(H662:I662)</f>
        <v>0</v>
      </c>
      <c r="K662" s="196">
        <f>J662*1.27</f>
        <v>0</v>
      </c>
      <c r="L662" s="273"/>
      <c r="M662" s="1224"/>
      <c r="N662" s="34"/>
    </row>
    <row r="663" spans="1:15" s="537" customFormat="1" ht="15.75" hidden="1" outlineLevel="1" x14ac:dyDescent="0.2">
      <c r="A663" s="1211"/>
      <c r="B663" s="35"/>
      <c r="C663" s="684"/>
      <c r="D663" s="1220"/>
      <c r="E663" s="1096"/>
      <c r="F663" s="1094"/>
      <c r="G663" s="1094"/>
      <c r="H663" s="1125"/>
      <c r="I663" s="1126"/>
      <c r="J663" s="196"/>
      <c r="K663" s="196"/>
      <c r="L663" s="273"/>
      <c r="M663" s="1224"/>
      <c r="N663" s="34"/>
    </row>
    <row r="664" spans="1:15" hidden="1" outlineLevel="1" x14ac:dyDescent="0.2">
      <c r="A664" s="995">
        <v>2</v>
      </c>
      <c r="B664" s="365"/>
      <c r="C664" s="382"/>
      <c r="D664" s="806"/>
      <c r="E664" s="376"/>
      <c r="F664" s="379"/>
      <c r="G664" s="379"/>
      <c r="H664" s="979">
        <f>D664*F664</f>
        <v>0</v>
      </c>
      <c r="I664" s="980">
        <f>D664*G664</f>
        <v>0</v>
      </c>
      <c r="J664" s="186">
        <f>SUM(H664:I664)</f>
        <v>0</v>
      </c>
      <c r="K664" s="186">
        <f>J664*1.27</f>
        <v>0</v>
      </c>
      <c r="L664" s="994"/>
      <c r="M664" s="47"/>
      <c r="N664" s="34"/>
      <c r="O664" s="422"/>
    </row>
    <row r="665" spans="1:15" hidden="1" outlineLevel="1" x14ac:dyDescent="0.2">
      <c r="A665" s="995">
        <v>3</v>
      </c>
      <c r="B665" s="365"/>
      <c r="C665" s="382"/>
      <c r="D665" s="806"/>
      <c r="E665" s="376"/>
      <c r="F665" s="379"/>
      <c r="G665" s="379"/>
      <c r="H665" s="979">
        <f>D665*F665</f>
        <v>0</v>
      </c>
      <c r="I665" s="980">
        <f>D665*G665</f>
        <v>0</v>
      </c>
      <c r="J665" s="186">
        <f>SUM(H665:I665)</f>
        <v>0</v>
      </c>
      <c r="K665" s="186">
        <f>J665*1.27</f>
        <v>0</v>
      </c>
      <c r="L665" s="994"/>
      <c r="M665" s="47"/>
      <c r="N665" s="34"/>
      <c r="O665" s="422"/>
    </row>
    <row r="666" spans="1:15" hidden="1" outlineLevel="1" x14ac:dyDescent="0.2">
      <c r="A666" s="995">
        <v>4</v>
      </c>
      <c r="B666" s="365"/>
      <c r="C666" s="382"/>
      <c r="D666" s="806"/>
      <c r="E666" s="376"/>
      <c r="F666" s="379"/>
      <c r="G666" s="379"/>
      <c r="H666" s="979">
        <f>D666*F666</f>
        <v>0</v>
      </c>
      <c r="I666" s="980">
        <f>D666*G666</f>
        <v>0</v>
      </c>
      <c r="J666" s="186">
        <f>SUM(H666:I666)</f>
        <v>0</v>
      </c>
      <c r="K666" s="186">
        <f>J666*1.27</f>
        <v>0</v>
      </c>
      <c r="L666" s="994"/>
      <c r="M666" s="47"/>
      <c r="N666" s="34"/>
      <c r="O666" s="422"/>
    </row>
    <row r="667" spans="1:15" s="422" customFormat="1" ht="13.5" hidden="1" outlineLevel="1" thickBot="1" x14ac:dyDescent="0.25">
      <c r="A667" s="15">
        <v>5</v>
      </c>
      <c r="B667" s="791"/>
      <c r="C667" s="797"/>
      <c r="D667" s="807"/>
      <c r="E667" s="791"/>
      <c r="F667" s="791"/>
      <c r="G667" s="791"/>
      <c r="H667" s="979">
        <f>D667*F667</f>
        <v>0</v>
      </c>
      <c r="I667" s="980">
        <f>D667*G667</f>
        <v>0</v>
      </c>
      <c r="J667" s="186">
        <f>SUM(H667:I667)</f>
        <v>0</v>
      </c>
      <c r="K667" s="186">
        <f>J667*1.27</f>
        <v>0</v>
      </c>
      <c r="L667" s="994"/>
      <c r="M667" s="46"/>
      <c r="N667" s="34"/>
    </row>
    <row r="668" spans="1:15" s="17" customFormat="1" ht="28.5" hidden="1" customHeight="1" outlineLevel="1" thickBot="1" x14ac:dyDescent="0.25">
      <c r="A668" s="1110" t="s">
        <v>322</v>
      </c>
      <c r="B668" s="1111"/>
      <c r="C668" s="799"/>
      <c r="D668" s="808"/>
      <c r="E668" s="809"/>
      <c r="F668" s="810"/>
      <c r="G668" s="810"/>
      <c r="H668" s="198">
        <f>ROUND(SUM(H662:H667),0)</f>
        <v>0</v>
      </c>
      <c r="I668" s="198">
        <f>ROUND(SUM(I662:I667),0)</f>
        <v>0</v>
      </c>
      <c r="J668" s="199">
        <f>ROUND(SUM(J662:J667),0)</f>
        <v>0</v>
      </c>
      <c r="K668" s="199">
        <f>ROUND(SUM(K662:K667),0)</f>
        <v>0</v>
      </c>
      <c r="L668" s="274"/>
      <c r="M668" s="46"/>
      <c r="N668" s="34"/>
      <c r="O668" s="23"/>
    </row>
    <row r="669" spans="1:15" ht="25.5" customHeight="1" collapsed="1" thickBot="1" x14ac:dyDescent="0.25">
      <c r="A669" s="643">
        <f>'18'!A25</f>
        <v>0</v>
      </c>
      <c r="B669" s="644">
        <f>'18'!B25</f>
        <v>0</v>
      </c>
      <c r="C669" s="645">
        <f>'18'!E25</f>
        <v>0</v>
      </c>
      <c r="D669" s="645">
        <f>'18'!F25</f>
        <v>0</v>
      </c>
      <c r="E669" s="645">
        <f>'18'!G25</f>
        <v>0</v>
      </c>
      <c r="F669" s="1221" t="s">
        <v>20</v>
      </c>
      <c r="G669" s="1222"/>
      <c r="H669" s="200">
        <f>H660+H668</f>
        <v>0</v>
      </c>
      <c r="I669" s="201">
        <f>I660+I668</f>
        <v>0</v>
      </c>
      <c r="J669" s="202">
        <f>J660+J668</f>
        <v>0</v>
      </c>
      <c r="K669" s="202">
        <f>K660+K668</f>
        <v>0</v>
      </c>
      <c r="L669" s="300">
        <f>IF(K640&gt;0,1,0)</f>
        <v>0</v>
      </c>
    </row>
    <row r="670" spans="1:15" ht="5.25" customHeight="1" thickTop="1" x14ac:dyDescent="0.2">
      <c r="A670" s="1217"/>
      <c r="B670" s="1109"/>
      <c r="C670" s="195"/>
      <c r="D670" s="276"/>
      <c r="E670" s="207"/>
      <c r="F670" s="203"/>
      <c r="G670" s="203"/>
      <c r="H670" s="203"/>
      <c r="I670" s="204"/>
      <c r="J670" s="205"/>
      <c r="K670" s="205"/>
      <c r="L670" s="300"/>
    </row>
    <row r="671" spans="1:15" ht="12.75" customHeight="1" x14ac:dyDescent="0.2">
      <c r="A671" s="1207" t="s">
        <v>319</v>
      </c>
      <c r="B671" s="1208"/>
      <c r="C671" s="1199">
        <f>K660</f>
        <v>0</v>
      </c>
      <c r="D671" s="1199"/>
      <c r="E671" s="1200"/>
      <c r="F671" s="811"/>
      <c r="G671" s="811"/>
      <c r="H671" s="313">
        <f>H660</f>
        <v>0</v>
      </c>
      <c r="I671" s="314">
        <f>I660</f>
        <v>0</v>
      </c>
      <c r="J671" s="205"/>
      <c r="K671" s="205"/>
      <c r="L671" s="300">
        <f>IF(K643&gt;0,1,0)</f>
        <v>0</v>
      </c>
      <c r="M671" s="47"/>
    </row>
    <row r="672" spans="1:15" ht="12.75" customHeight="1" x14ac:dyDescent="0.2">
      <c r="A672" s="1185" t="s">
        <v>320</v>
      </c>
      <c r="B672" s="1186"/>
      <c r="C672" s="1215">
        <f>K668</f>
        <v>0</v>
      </c>
      <c r="D672" s="1215"/>
      <c r="E672" s="1201"/>
      <c r="F672" s="812"/>
      <c r="G672" s="812"/>
      <c r="H672" s="315">
        <f>H668</f>
        <v>0</v>
      </c>
      <c r="I672" s="316">
        <f>I668</f>
        <v>0</v>
      </c>
      <c r="J672" s="205"/>
      <c r="K672" s="205"/>
      <c r="L672" s="275"/>
      <c r="M672" s="47"/>
    </row>
    <row r="673" spans="1:15" ht="12.75" customHeight="1" thickBot="1" x14ac:dyDescent="0.3">
      <c r="A673" s="1193" t="s">
        <v>145</v>
      </c>
      <c r="B673" s="1194"/>
      <c r="C673" s="1195">
        <f>SUM(C671:D672)</f>
        <v>0</v>
      </c>
      <c r="D673" s="1196"/>
      <c r="E673" s="292" t="str">
        <f>IF(C673=K669,"","Hiba!")</f>
        <v/>
      </c>
      <c r="F673" s="813"/>
      <c r="G673" s="813"/>
      <c r="H673" s="813"/>
      <c r="I673" s="814"/>
      <c r="J673" s="205"/>
      <c r="K673" s="205"/>
      <c r="L673" s="275"/>
      <c r="M673" s="47"/>
    </row>
    <row r="674" spans="1:15" ht="6" customHeight="1" thickBot="1" x14ac:dyDescent="0.25">
      <c r="J674" s="205"/>
      <c r="K674" s="205"/>
      <c r="L674" s="275"/>
      <c r="M674" s="47"/>
    </row>
    <row r="675" spans="1:15" s="5" customFormat="1" ht="26.25" hidden="1" outlineLevel="1" thickBot="1" x14ac:dyDescent="0.25">
      <c r="A675" s="788" t="s">
        <v>6</v>
      </c>
      <c r="B675" s="789" t="s">
        <v>7</v>
      </c>
      <c r="C675" s="789" t="s">
        <v>69</v>
      </c>
      <c r="D675" s="789" t="s">
        <v>8</v>
      </c>
      <c r="E675" s="789" t="s">
        <v>9</v>
      </c>
      <c r="F675" s="288" t="s">
        <v>10</v>
      </c>
      <c r="G675" s="288" t="s">
        <v>11</v>
      </c>
      <c r="H675" s="288" t="s">
        <v>12</v>
      </c>
      <c r="I675" s="289" t="s">
        <v>13</v>
      </c>
      <c r="J675" s="936" t="s">
        <v>0</v>
      </c>
      <c r="K675" s="936" t="s">
        <v>1</v>
      </c>
      <c r="L675" s="937"/>
      <c r="M675" s="18" t="s">
        <v>37</v>
      </c>
      <c r="N675" s="84"/>
    </row>
    <row r="676" spans="1:15" ht="27.75" hidden="1" customHeight="1" outlineLevel="1" thickBot="1" x14ac:dyDescent="0.25">
      <c r="A676" s="1121" t="s">
        <v>268</v>
      </c>
      <c r="B676" s="1122"/>
      <c r="C676" s="1122"/>
      <c r="D676" s="1122"/>
      <c r="E676" s="1122"/>
      <c r="F676" s="1122"/>
      <c r="G676" s="1122"/>
      <c r="H676" s="1122"/>
      <c r="I676" s="1123"/>
      <c r="J676" s="855"/>
      <c r="K676" s="855"/>
      <c r="L676" s="469"/>
      <c r="M676" s="467"/>
    </row>
    <row r="677" spans="1:15" ht="15.75" hidden="1" outlineLevel="1" x14ac:dyDescent="0.2">
      <c r="A677" s="1216">
        <v>1</v>
      </c>
      <c r="B677" s="629"/>
      <c r="C677" s="630"/>
      <c r="D677" s="1214"/>
      <c r="E677" s="1187" t="s">
        <v>15</v>
      </c>
      <c r="F677" s="1190"/>
      <c r="G677" s="1190"/>
      <c r="H677" s="1206">
        <f>D677*F677</f>
        <v>0</v>
      </c>
      <c r="I677" s="1179">
        <f>D677*G677</f>
        <v>0</v>
      </c>
      <c r="J677" s="196">
        <f>SUM(H677:I677)</f>
        <v>0</v>
      </c>
      <c r="K677" s="196">
        <f>J677*1.27</f>
        <v>0</v>
      </c>
      <c r="M677" s="1224"/>
      <c r="N677" s="34"/>
      <c r="O677" s="422"/>
    </row>
    <row r="678" spans="1:15" ht="15.75" hidden="1" outlineLevel="1" x14ac:dyDescent="0.2">
      <c r="A678" s="1177"/>
      <c r="B678" s="964" t="s">
        <v>326</v>
      </c>
      <c r="C678" s="631"/>
      <c r="D678" s="1188"/>
      <c r="E678" s="1097"/>
      <c r="F678" s="1095"/>
      <c r="G678" s="1095"/>
      <c r="H678" s="1099"/>
      <c r="I678" s="1098"/>
      <c r="J678" s="196"/>
      <c r="K678" s="196"/>
      <c r="L678" s="273"/>
      <c r="M678" s="1224"/>
      <c r="N678" s="34"/>
      <c r="O678" s="422"/>
    </row>
    <row r="679" spans="1:15" ht="15.75" hidden="1" outlineLevel="1" x14ac:dyDescent="0.2">
      <c r="A679" s="1124"/>
      <c r="B679" s="637" t="s">
        <v>329</v>
      </c>
      <c r="C679" s="631"/>
      <c r="D679" s="1188"/>
      <c r="E679" s="1097"/>
      <c r="F679" s="1095"/>
      <c r="G679" s="1095"/>
      <c r="H679" s="1099"/>
      <c r="I679" s="1098"/>
      <c r="J679" s="196"/>
      <c r="K679" s="196"/>
      <c r="L679" s="273"/>
      <c r="M679" s="725"/>
      <c r="N679" s="34"/>
      <c r="O679" s="422"/>
    </row>
    <row r="680" spans="1:15" ht="15.75" hidden="1" outlineLevel="1" x14ac:dyDescent="0.2">
      <c r="A680" s="1176">
        <v>2</v>
      </c>
      <c r="B680" s="632"/>
      <c r="C680" s="634"/>
      <c r="D680" s="1188"/>
      <c r="E680" s="1097" t="s">
        <v>15</v>
      </c>
      <c r="F680" s="1095"/>
      <c r="G680" s="1095"/>
      <c r="H680" s="1099">
        <f>D680*F680</f>
        <v>0</v>
      </c>
      <c r="I680" s="1098">
        <f>D680*G680</f>
        <v>0</v>
      </c>
      <c r="J680" s="196">
        <f>SUM(H680:I680)</f>
        <v>0</v>
      </c>
      <c r="K680" s="196">
        <f>J680*1.27</f>
        <v>0</v>
      </c>
      <c r="L680" s="273"/>
      <c r="M680" s="1224"/>
      <c r="N680" s="34"/>
      <c r="O680" s="422"/>
    </row>
    <row r="681" spans="1:15" ht="15.75" hidden="1" outlineLevel="1" x14ac:dyDescent="0.2">
      <c r="A681" s="1177"/>
      <c r="B681" s="964" t="s">
        <v>327</v>
      </c>
      <c r="C681" s="631"/>
      <c r="D681" s="1188"/>
      <c r="E681" s="1097"/>
      <c r="F681" s="1095"/>
      <c r="G681" s="1095"/>
      <c r="H681" s="1099"/>
      <c r="I681" s="1098"/>
      <c r="J681" s="196"/>
      <c r="K681" s="196"/>
      <c r="L681" s="273"/>
      <c r="M681" s="1224"/>
      <c r="N681" s="34"/>
      <c r="O681" s="422"/>
    </row>
    <row r="682" spans="1:15" ht="16.5" hidden="1" outlineLevel="1" thickBot="1" x14ac:dyDescent="0.25">
      <c r="A682" s="1178"/>
      <c r="B682" s="636" t="s">
        <v>328</v>
      </c>
      <c r="C682" s="633"/>
      <c r="D682" s="1189"/>
      <c r="E682" s="1191"/>
      <c r="F682" s="1192"/>
      <c r="G682" s="1192"/>
      <c r="H682" s="1184"/>
      <c r="I682" s="1203"/>
      <c r="J682" s="196"/>
      <c r="K682" s="196"/>
      <c r="L682" s="273"/>
      <c r="M682" s="725"/>
      <c r="N682" s="34"/>
      <c r="O682" s="422"/>
    </row>
    <row r="683" spans="1:15" ht="17.25" hidden="1" outlineLevel="1" thickTop="1" thickBot="1" x14ac:dyDescent="0.25">
      <c r="A683" s="1124">
        <v>3</v>
      </c>
      <c r="B683" s="298"/>
      <c r="C683" s="299"/>
      <c r="D683" s="1197"/>
      <c r="E683" s="1212" t="s">
        <v>15</v>
      </c>
      <c r="F683" s="1182"/>
      <c r="G683" s="1182"/>
      <c r="H683" s="1180">
        <f>D683*F683</f>
        <v>0</v>
      </c>
      <c r="I683" s="1204">
        <f>D683*G683</f>
        <v>0</v>
      </c>
      <c r="J683" s="196">
        <f>SUM(H683:I683)</f>
        <v>0</v>
      </c>
      <c r="K683" s="196">
        <f>J683*1.27</f>
        <v>0</v>
      </c>
      <c r="L683" s="273"/>
      <c r="M683" s="1224"/>
      <c r="N683" s="34"/>
      <c r="O683" s="422"/>
    </row>
    <row r="684" spans="1:15" ht="16.5" hidden="1" outlineLevel="1" thickTop="1" x14ac:dyDescent="0.2">
      <c r="A684" s="1115"/>
      <c r="B684" s="187"/>
      <c r="C684" s="294"/>
      <c r="D684" s="1198"/>
      <c r="E684" s="1213"/>
      <c r="F684" s="1183"/>
      <c r="G684" s="1183"/>
      <c r="H684" s="1181"/>
      <c r="I684" s="1205"/>
      <c r="J684" s="196"/>
      <c r="K684" s="196"/>
      <c r="L684" s="273"/>
      <c r="M684" s="1224"/>
      <c r="N684" s="34"/>
      <c r="O684" s="422"/>
    </row>
    <row r="685" spans="1:15" hidden="1" outlineLevel="1" x14ac:dyDescent="0.2">
      <c r="A685" s="803">
        <v>4</v>
      </c>
      <c r="B685" s="365"/>
      <c r="C685" s="382"/>
      <c r="D685" s="996"/>
      <c r="E685" s="376"/>
      <c r="F685" s="379"/>
      <c r="G685" s="379"/>
      <c r="H685" s="979">
        <f t="shared" ref="H685:H696" si="72">D685*F685</f>
        <v>0</v>
      </c>
      <c r="I685" s="980">
        <f t="shared" ref="I685:I696" si="73">D685*G685</f>
        <v>0</v>
      </c>
      <c r="J685" s="186">
        <f t="shared" ref="J685:J696" si="74">SUM(H685:I685)</f>
        <v>0</v>
      </c>
      <c r="K685" s="186">
        <f t="shared" ref="K685:K696" si="75">J685*1.27</f>
        <v>0</v>
      </c>
      <c r="L685" s="994"/>
      <c r="M685" s="47"/>
      <c r="N685" s="34"/>
      <c r="O685" s="422"/>
    </row>
    <row r="686" spans="1:15" hidden="1" outlineLevel="1" x14ac:dyDescent="0.2">
      <c r="A686" s="804">
        <v>5</v>
      </c>
      <c r="B686" s="794"/>
      <c r="C686" s="795"/>
      <c r="D686" s="792"/>
      <c r="E686" s="796"/>
      <c r="F686" s="790"/>
      <c r="G686" s="790"/>
      <c r="H686" s="997">
        <f t="shared" si="72"/>
        <v>0</v>
      </c>
      <c r="I686" s="998">
        <f t="shared" si="73"/>
        <v>0</v>
      </c>
      <c r="J686" s="186">
        <f t="shared" si="74"/>
        <v>0</v>
      </c>
      <c r="K686" s="186">
        <f t="shared" si="75"/>
        <v>0</v>
      </c>
      <c r="L686" s="994"/>
      <c r="M686" s="47"/>
      <c r="N686" s="34"/>
      <c r="O686" s="422"/>
    </row>
    <row r="687" spans="1:15" hidden="1" outlineLevel="1" x14ac:dyDescent="0.2">
      <c r="A687" s="803">
        <v>6</v>
      </c>
      <c r="B687" s="365"/>
      <c r="C687" s="382"/>
      <c r="D687" s="996"/>
      <c r="E687" s="376"/>
      <c r="F687" s="379"/>
      <c r="G687" s="379"/>
      <c r="H687" s="979">
        <f t="shared" si="72"/>
        <v>0</v>
      </c>
      <c r="I687" s="980">
        <f t="shared" si="73"/>
        <v>0</v>
      </c>
      <c r="J687" s="186">
        <f t="shared" si="74"/>
        <v>0</v>
      </c>
      <c r="K687" s="186">
        <f t="shared" si="75"/>
        <v>0</v>
      </c>
      <c r="L687" s="994"/>
      <c r="M687" s="47"/>
      <c r="N687" s="34"/>
      <c r="O687" s="422"/>
    </row>
    <row r="688" spans="1:15" hidden="1" outlineLevel="1" x14ac:dyDescent="0.2">
      <c r="A688" s="804">
        <v>7</v>
      </c>
      <c r="B688" s="365"/>
      <c r="C688" s="382"/>
      <c r="D688" s="996"/>
      <c r="E688" s="376"/>
      <c r="F688" s="379"/>
      <c r="G688" s="379"/>
      <c r="H688" s="979">
        <f t="shared" si="72"/>
        <v>0</v>
      </c>
      <c r="I688" s="980">
        <f t="shared" si="73"/>
        <v>0</v>
      </c>
      <c r="J688" s="186">
        <f t="shared" si="74"/>
        <v>0</v>
      </c>
      <c r="K688" s="186">
        <f t="shared" si="75"/>
        <v>0</v>
      </c>
      <c r="L688" s="994"/>
      <c r="M688" s="47"/>
      <c r="N688" s="34"/>
      <c r="O688" s="422"/>
    </row>
    <row r="689" spans="1:15" hidden="1" outlineLevel="1" x14ac:dyDescent="0.2">
      <c r="A689" s="803">
        <v>8</v>
      </c>
      <c r="B689" s="794"/>
      <c r="C689" s="795"/>
      <c r="D689" s="792"/>
      <c r="E689" s="796"/>
      <c r="F689" s="790"/>
      <c r="G689" s="790"/>
      <c r="H689" s="997">
        <f t="shared" si="72"/>
        <v>0</v>
      </c>
      <c r="I689" s="998">
        <f t="shared" si="73"/>
        <v>0</v>
      </c>
      <c r="J689" s="186">
        <f t="shared" si="74"/>
        <v>0</v>
      </c>
      <c r="K689" s="186">
        <f t="shared" si="75"/>
        <v>0</v>
      </c>
      <c r="L689" s="994"/>
      <c r="M689" s="47"/>
      <c r="N689" s="34"/>
      <c r="O689" s="422"/>
    </row>
    <row r="690" spans="1:15" hidden="1" outlineLevel="1" x14ac:dyDescent="0.2">
      <c r="A690" s="804">
        <v>9</v>
      </c>
      <c r="B690" s="365"/>
      <c r="C690" s="382"/>
      <c r="D690" s="996"/>
      <c r="E690" s="376"/>
      <c r="F690" s="379"/>
      <c r="G690" s="379"/>
      <c r="H690" s="979">
        <f t="shared" si="72"/>
        <v>0</v>
      </c>
      <c r="I690" s="980">
        <f t="shared" si="73"/>
        <v>0</v>
      </c>
      <c r="J690" s="186">
        <f t="shared" si="74"/>
        <v>0</v>
      </c>
      <c r="K690" s="186">
        <f t="shared" si="75"/>
        <v>0</v>
      </c>
      <c r="L690" s="994"/>
      <c r="M690" s="47"/>
      <c r="N690" s="34"/>
      <c r="O690" s="422"/>
    </row>
    <row r="691" spans="1:15" hidden="1" outlineLevel="1" x14ac:dyDescent="0.2">
      <c r="A691" s="803">
        <v>10</v>
      </c>
      <c r="B691" s="365"/>
      <c r="C691" s="382"/>
      <c r="D691" s="996"/>
      <c r="E691" s="376"/>
      <c r="F691" s="379"/>
      <c r="G691" s="379"/>
      <c r="H691" s="979">
        <f t="shared" si="72"/>
        <v>0</v>
      </c>
      <c r="I691" s="980">
        <f t="shared" si="73"/>
        <v>0</v>
      </c>
      <c r="J691" s="186">
        <f t="shared" si="74"/>
        <v>0</v>
      </c>
      <c r="K691" s="186">
        <f t="shared" si="75"/>
        <v>0</v>
      </c>
      <c r="L691" s="994"/>
      <c r="M691" s="47"/>
      <c r="N691" s="34"/>
      <c r="O691" s="422"/>
    </row>
    <row r="692" spans="1:15" hidden="1" outlineLevel="1" x14ac:dyDescent="0.2">
      <c r="A692" s="804">
        <v>11</v>
      </c>
      <c r="B692" s="365"/>
      <c r="C692" s="382"/>
      <c r="D692" s="996"/>
      <c r="E692" s="376"/>
      <c r="F692" s="379"/>
      <c r="G692" s="379"/>
      <c r="H692" s="979">
        <f t="shared" si="72"/>
        <v>0</v>
      </c>
      <c r="I692" s="980">
        <f t="shared" si="73"/>
        <v>0</v>
      </c>
      <c r="J692" s="186">
        <f t="shared" si="74"/>
        <v>0</v>
      </c>
      <c r="K692" s="186">
        <f t="shared" si="75"/>
        <v>0</v>
      </c>
      <c r="L692" s="994"/>
      <c r="M692" s="47"/>
      <c r="N692" s="34"/>
      <c r="O692" s="422"/>
    </row>
    <row r="693" spans="1:15" hidden="1" outlineLevel="1" x14ac:dyDescent="0.2">
      <c r="A693" s="803">
        <v>12</v>
      </c>
      <c r="B693" s="794"/>
      <c r="C693" s="795"/>
      <c r="D693" s="792"/>
      <c r="E693" s="796"/>
      <c r="F693" s="790"/>
      <c r="G693" s="790"/>
      <c r="H693" s="997">
        <f t="shared" si="72"/>
        <v>0</v>
      </c>
      <c r="I693" s="998">
        <f t="shared" si="73"/>
        <v>0</v>
      </c>
      <c r="J693" s="186">
        <f t="shared" si="74"/>
        <v>0</v>
      </c>
      <c r="K693" s="186">
        <f t="shared" si="75"/>
        <v>0</v>
      </c>
      <c r="L693" s="994"/>
      <c r="M693" s="47"/>
      <c r="N693" s="34"/>
      <c r="O693" s="422"/>
    </row>
    <row r="694" spans="1:15" hidden="1" outlineLevel="1" x14ac:dyDescent="0.2">
      <c r="A694" s="804">
        <v>13</v>
      </c>
      <c r="B694" s="365"/>
      <c r="C694" s="382"/>
      <c r="D694" s="996"/>
      <c r="E694" s="376"/>
      <c r="F694" s="379"/>
      <c r="G694" s="379"/>
      <c r="H694" s="979">
        <f t="shared" si="72"/>
        <v>0</v>
      </c>
      <c r="I694" s="980">
        <f t="shared" si="73"/>
        <v>0</v>
      </c>
      <c r="J694" s="186">
        <f t="shared" si="74"/>
        <v>0</v>
      </c>
      <c r="K694" s="186">
        <f t="shared" si="75"/>
        <v>0</v>
      </c>
      <c r="L694" s="994"/>
      <c r="M694" s="47"/>
      <c r="N694" s="34"/>
      <c r="O694" s="422"/>
    </row>
    <row r="695" spans="1:15" hidden="1" outlineLevel="1" x14ac:dyDescent="0.2">
      <c r="A695" s="803">
        <v>14</v>
      </c>
      <c r="B695" s="365"/>
      <c r="C695" s="382"/>
      <c r="D695" s="996"/>
      <c r="E695" s="376"/>
      <c r="F695" s="379"/>
      <c r="G695" s="379"/>
      <c r="H695" s="979">
        <f t="shared" si="72"/>
        <v>0</v>
      </c>
      <c r="I695" s="980">
        <f t="shared" si="73"/>
        <v>0</v>
      </c>
      <c r="J695" s="186">
        <f t="shared" si="74"/>
        <v>0</v>
      </c>
      <c r="K695" s="186">
        <f t="shared" si="75"/>
        <v>0</v>
      </c>
      <c r="L695" s="994"/>
      <c r="M695" s="47"/>
      <c r="N695" s="34"/>
      <c r="O695" s="422"/>
    </row>
    <row r="696" spans="1:15" s="537" customFormat="1" ht="13.5" hidden="1" outlineLevel="1" thickBot="1" x14ac:dyDescent="0.25">
      <c r="A696" s="805">
        <v>15</v>
      </c>
      <c r="B696" s="798" t="s">
        <v>147</v>
      </c>
      <c r="C696" s="797"/>
      <c r="D696" s="793"/>
      <c r="E696" s="798" t="s">
        <v>26</v>
      </c>
      <c r="F696" s="791"/>
      <c r="G696" s="791"/>
      <c r="H696" s="924">
        <f t="shared" si="72"/>
        <v>0</v>
      </c>
      <c r="I696" s="925">
        <f t="shared" si="73"/>
        <v>0</v>
      </c>
      <c r="J696" s="196">
        <f t="shared" si="74"/>
        <v>0</v>
      </c>
      <c r="K696" s="196">
        <f t="shared" si="75"/>
        <v>0</v>
      </c>
      <c r="L696" s="273"/>
      <c r="M696" s="47"/>
      <c r="N696" s="34"/>
    </row>
    <row r="697" spans="1:15" s="537" customFormat="1" ht="28.5" hidden="1" customHeight="1" outlineLevel="1" thickBot="1" x14ac:dyDescent="0.25">
      <c r="A697" s="1118" t="s">
        <v>321</v>
      </c>
      <c r="B697" s="1119"/>
      <c r="C697" s="799"/>
      <c r="D697" s="800"/>
      <c r="E697" s="801"/>
      <c r="F697" s="802"/>
      <c r="G697" s="802"/>
      <c r="H697" s="198">
        <f>ROUND(SUM(H676:H696),0)</f>
        <v>0</v>
      </c>
      <c r="I697" s="198">
        <f>ROUND(SUM(I676:I696),0)</f>
        <v>0</v>
      </c>
      <c r="J697" s="199">
        <f>ROUND(SUM(J677:J696),0)</f>
        <v>0</v>
      </c>
      <c r="K697" s="199">
        <f>ROUND(SUM(K677:K696),0)</f>
        <v>0</v>
      </c>
      <c r="L697" s="274"/>
      <c r="M697" s="47"/>
      <c r="N697" s="34"/>
    </row>
    <row r="698" spans="1:15" ht="27.75" hidden="1" customHeight="1" outlineLevel="1" thickBot="1" x14ac:dyDescent="0.25">
      <c r="A698" s="1121" t="s">
        <v>267</v>
      </c>
      <c r="B698" s="1122"/>
      <c r="C698" s="1122"/>
      <c r="D698" s="1122"/>
      <c r="E698" s="1122"/>
      <c r="F698" s="1122"/>
      <c r="G698" s="1122"/>
      <c r="H698" s="1122"/>
      <c r="I698" s="1123"/>
      <c r="J698" s="855"/>
      <c r="K698" s="855"/>
      <c r="L698" s="469"/>
      <c r="M698" s="467"/>
    </row>
    <row r="699" spans="1:15" s="537" customFormat="1" ht="15.75" hidden="1" outlineLevel="1" x14ac:dyDescent="0.2">
      <c r="A699" s="1210">
        <v>1</v>
      </c>
      <c r="B699" s="298"/>
      <c r="C699" s="706"/>
      <c r="D699" s="1219"/>
      <c r="E699" s="1218" t="s">
        <v>21</v>
      </c>
      <c r="F699" s="1209"/>
      <c r="G699" s="1209"/>
      <c r="H699" s="1223">
        <f>D699*F699</f>
        <v>0</v>
      </c>
      <c r="I699" s="1202">
        <f>D699*G699</f>
        <v>0</v>
      </c>
      <c r="J699" s="196">
        <f>SUM(H699:I699)</f>
        <v>0</v>
      </c>
      <c r="K699" s="196">
        <f>J699*1.27</f>
        <v>0</v>
      </c>
      <c r="L699" s="273"/>
      <c r="M699" s="1224"/>
      <c r="N699" s="34"/>
    </row>
    <row r="700" spans="1:15" s="537" customFormat="1" ht="15.75" hidden="1" outlineLevel="1" x14ac:dyDescent="0.2">
      <c r="A700" s="1211"/>
      <c r="B700" s="35"/>
      <c r="C700" s="684"/>
      <c r="D700" s="1220"/>
      <c r="E700" s="1096"/>
      <c r="F700" s="1094"/>
      <c r="G700" s="1094"/>
      <c r="H700" s="1125"/>
      <c r="I700" s="1126"/>
      <c r="J700" s="196"/>
      <c r="K700" s="196"/>
      <c r="L700" s="273"/>
      <c r="M700" s="1224"/>
      <c r="N700" s="34"/>
    </row>
    <row r="701" spans="1:15" hidden="1" outlineLevel="1" x14ac:dyDescent="0.2">
      <c r="A701" s="995">
        <v>2</v>
      </c>
      <c r="B701" s="365"/>
      <c r="C701" s="382"/>
      <c r="D701" s="806"/>
      <c r="E701" s="376"/>
      <c r="F701" s="379"/>
      <c r="G701" s="379"/>
      <c r="H701" s="979">
        <f>D701*F701</f>
        <v>0</v>
      </c>
      <c r="I701" s="980">
        <f>D701*G701</f>
        <v>0</v>
      </c>
      <c r="J701" s="186">
        <f>SUM(H701:I701)</f>
        <v>0</v>
      </c>
      <c r="K701" s="186">
        <f>J701*1.27</f>
        <v>0</v>
      </c>
      <c r="L701" s="994"/>
      <c r="M701" s="47"/>
      <c r="N701" s="34"/>
      <c r="O701" s="422"/>
    </row>
    <row r="702" spans="1:15" hidden="1" outlineLevel="1" x14ac:dyDescent="0.2">
      <c r="A702" s="995">
        <v>3</v>
      </c>
      <c r="B702" s="365"/>
      <c r="C702" s="382"/>
      <c r="D702" s="806"/>
      <c r="E702" s="376"/>
      <c r="F702" s="379"/>
      <c r="G702" s="379"/>
      <c r="H702" s="979">
        <f>D702*F702</f>
        <v>0</v>
      </c>
      <c r="I702" s="980">
        <f>D702*G702</f>
        <v>0</v>
      </c>
      <c r="J702" s="186">
        <f>SUM(H702:I702)</f>
        <v>0</v>
      </c>
      <c r="K702" s="186">
        <f>J702*1.27</f>
        <v>0</v>
      </c>
      <c r="L702" s="994"/>
      <c r="M702" s="47"/>
      <c r="N702" s="34"/>
      <c r="O702" s="422"/>
    </row>
    <row r="703" spans="1:15" hidden="1" outlineLevel="1" x14ac:dyDescent="0.2">
      <c r="A703" s="995">
        <v>4</v>
      </c>
      <c r="B703" s="365"/>
      <c r="C703" s="382"/>
      <c r="D703" s="806"/>
      <c r="E703" s="376"/>
      <c r="F703" s="379"/>
      <c r="G703" s="379"/>
      <c r="H703" s="979">
        <f>D703*F703</f>
        <v>0</v>
      </c>
      <c r="I703" s="980">
        <f>D703*G703</f>
        <v>0</v>
      </c>
      <c r="J703" s="186">
        <f>SUM(H703:I703)</f>
        <v>0</v>
      </c>
      <c r="K703" s="186">
        <f>J703*1.27</f>
        <v>0</v>
      </c>
      <c r="L703" s="994"/>
      <c r="M703" s="47"/>
      <c r="N703" s="34"/>
      <c r="O703" s="422"/>
    </row>
    <row r="704" spans="1:15" s="422" customFormat="1" ht="13.5" hidden="1" outlineLevel="1" thickBot="1" x14ac:dyDescent="0.25">
      <c r="A704" s="15">
        <v>5</v>
      </c>
      <c r="B704" s="791"/>
      <c r="C704" s="797"/>
      <c r="D704" s="807"/>
      <c r="E704" s="791"/>
      <c r="F704" s="791"/>
      <c r="G704" s="791"/>
      <c r="H704" s="979">
        <f>D704*F704</f>
        <v>0</v>
      </c>
      <c r="I704" s="980">
        <f>D704*G704</f>
        <v>0</v>
      </c>
      <c r="J704" s="186">
        <f>SUM(H704:I704)</f>
        <v>0</v>
      </c>
      <c r="K704" s="186">
        <f>J704*1.27</f>
        <v>0</v>
      </c>
      <c r="L704" s="994"/>
      <c r="M704" s="46"/>
      <c r="N704" s="34"/>
    </row>
    <row r="705" spans="1:15" s="17" customFormat="1" ht="28.5" hidden="1" customHeight="1" outlineLevel="1" thickBot="1" x14ac:dyDescent="0.25">
      <c r="A705" s="1110" t="s">
        <v>322</v>
      </c>
      <c r="B705" s="1111"/>
      <c r="C705" s="799"/>
      <c r="D705" s="808"/>
      <c r="E705" s="809"/>
      <c r="F705" s="810"/>
      <c r="G705" s="810"/>
      <c r="H705" s="198">
        <f>ROUND(SUM(H699:H704),0)</f>
        <v>0</v>
      </c>
      <c r="I705" s="198">
        <f>ROUND(SUM(I699:I704),0)</f>
        <v>0</v>
      </c>
      <c r="J705" s="199">
        <f>ROUND(SUM(J699:J704),0)</f>
        <v>0</v>
      </c>
      <c r="K705" s="199">
        <f>ROUND(SUM(K699:K704),0)</f>
        <v>0</v>
      </c>
      <c r="L705" s="274"/>
      <c r="M705" s="46"/>
      <c r="N705" s="34"/>
      <c r="O705" s="23"/>
    </row>
    <row r="706" spans="1:15" ht="25.5" customHeight="1" collapsed="1" thickBot="1" x14ac:dyDescent="0.25">
      <c r="A706" s="643">
        <f>'18'!A26</f>
        <v>0</v>
      </c>
      <c r="B706" s="644">
        <f>'18'!B26</f>
        <v>0</v>
      </c>
      <c r="C706" s="645">
        <f>'18'!E26</f>
        <v>0</v>
      </c>
      <c r="D706" s="645">
        <f>'18'!F26</f>
        <v>0</v>
      </c>
      <c r="E706" s="645">
        <f>'18'!G26</f>
        <v>0</v>
      </c>
      <c r="F706" s="1221" t="s">
        <v>20</v>
      </c>
      <c r="G706" s="1222"/>
      <c r="H706" s="200">
        <f>H697+H705</f>
        <v>0</v>
      </c>
      <c r="I706" s="201">
        <f>I697+I705</f>
        <v>0</v>
      </c>
      <c r="J706" s="202">
        <f>J697+J705</f>
        <v>0</v>
      </c>
      <c r="K706" s="202">
        <f>K697+K705</f>
        <v>0</v>
      </c>
      <c r="L706" s="300">
        <f>IF(K677&gt;0,1,0)</f>
        <v>0</v>
      </c>
    </row>
    <row r="707" spans="1:15" ht="5.25" customHeight="1" thickTop="1" x14ac:dyDescent="0.2">
      <c r="A707" s="1217"/>
      <c r="B707" s="1109"/>
      <c r="C707" s="195"/>
      <c r="D707" s="276"/>
      <c r="E707" s="207"/>
      <c r="F707" s="203"/>
      <c r="G707" s="203"/>
      <c r="H707" s="203"/>
      <c r="I707" s="204"/>
      <c r="J707" s="205"/>
      <c r="K707" s="205"/>
      <c r="L707" s="300"/>
    </row>
    <row r="708" spans="1:15" ht="12.75" customHeight="1" x14ac:dyDescent="0.2">
      <c r="A708" s="1207" t="s">
        <v>319</v>
      </c>
      <c r="B708" s="1208"/>
      <c r="C708" s="1199">
        <f>K697</f>
        <v>0</v>
      </c>
      <c r="D708" s="1199"/>
      <c r="E708" s="1200"/>
      <c r="F708" s="811"/>
      <c r="G708" s="811"/>
      <c r="H708" s="313">
        <f>H697</f>
        <v>0</v>
      </c>
      <c r="I708" s="314">
        <f>I697</f>
        <v>0</v>
      </c>
      <c r="J708" s="205"/>
      <c r="K708" s="205"/>
      <c r="L708" s="300">
        <f>IF(K680&gt;0,1,0)</f>
        <v>0</v>
      </c>
      <c r="M708" s="47"/>
    </row>
    <row r="709" spans="1:15" ht="12.75" customHeight="1" x14ac:dyDescent="0.2">
      <c r="A709" s="1185" t="s">
        <v>320</v>
      </c>
      <c r="B709" s="1186"/>
      <c r="C709" s="1215">
        <f>K705</f>
        <v>0</v>
      </c>
      <c r="D709" s="1215"/>
      <c r="E709" s="1201"/>
      <c r="F709" s="812"/>
      <c r="G709" s="812"/>
      <c r="H709" s="315">
        <f>H705</f>
        <v>0</v>
      </c>
      <c r="I709" s="316">
        <f>I705</f>
        <v>0</v>
      </c>
      <c r="J709" s="205"/>
      <c r="K709" s="205"/>
      <c r="L709" s="275"/>
      <c r="M709" s="47"/>
    </row>
    <row r="710" spans="1:15" ht="12.75" customHeight="1" thickBot="1" x14ac:dyDescent="0.3">
      <c r="A710" s="1193" t="s">
        <v>145</v>
      </c>
      <c r="B710" s="1194"/>
      <c r="C710" s="1195">
        <f>SUM(C708:D709)</f>
        <v>0</v>
      </c>
      <c r="D710" s="1196"/>
      <c r="E710" s="292" t="str">
        <f>IF(C710=K706,"","Hiba!")</f>
        <v/>
      </c>
      <c r="F710" s="813"/>
      <c r="G710" s="813"/>
      <c r="H710" s="813"/>
      <c r="I710" s="814"/>
      <c r="J710" s="205"/>
      <c r="K710" s="205"/>
      <c r="L710" s="275"/>
      <c r="M710" s="47"/>
    </row>
    <row r="711" spans="1:15" ht="6" customHeight="1" thickBot="1" x14ac:dyDescent="0.25">
      <c r="J711" s="205"/>
      <c r="K711" s="205"/>
      <c r="L711" s="275"/>
      <c r="M711" s="47"/>
    </row>
    <row r="712" spans="1:15" s="5" customFormat="1" ht="26.25" hidden="1" outlineLevel="1" thickBot="1" x14ac:dyDescent="0.25">
      <c r="A712" s="788" t="s">
        <v>6</v>
      </c>
      <c r="B712" s="789" t="s">
        <v>7</v>
      </c>
      <c r="C712" s="789" t="s">
        <v>69</v>
      </c>
      <c r="D712" s="789" t="s">
        <v>8</v>
      </c>
      <c r="E712" s="789" t="s">
        <v>9</v>
      </c>
      <c r="F712" s="288" t="s">
        <v>10</v>
      </c>
      <c r="G712" s="288" t="s">
        <v>11</v>
      </c>
      <c r="H712" s="288" t="s">
        <v>12</v>
      </c>
      <c r="I712" s="289" t="s">
        <v>13</v>
      </c>
      <c r="J712" s="936" t="s">
        <v>0</v>
      </c>
      <c r="K712" s="936" t="s">
        <v>1</v>
      </c>
      <c r="L712" s="937"/>
      <c r="M712" s="18" t="s">
        <v>37</v>
      </c>
      <c r="N712" s="84"/>
    </row>
    <row r="713" spans="1:15" ht="27.75" hidden="1" customHeight="1" outlineLevel="1" thickBot="1" x14ac:dyDescent="0.25">
      <c r="A713" s="1121" t="s">
        <v>268</v>
      </c>
      <c r="B713" s="1122"/>
      <c r="C713" s="1122"/>
      <c r="D713" s="1122"/>
      <c r="E713" s="1122"/>
      <c r="F713" s="1122"/>
      <c r="G713" s="1122"/>
      <c r="H713" s="1122"/>
      <c r="I713" s="1123"/>
      <c r="J713" s="855"/>
      <c r="K713" s="855"/>
      <c r="L713" s="469"/>
      <c r="M713" s="467"/>
    </row>
    <row r="714" spans="1:15" ht="15.75" hidden="1" outlineLevel="1" x14ac:dyDescent="0.2">
      <c r="A714" s="1216">
        <v>1</v>
      </c>
      <c r="B714" s="629"/>
      <c r="C714" s="630"/>
      <c r="D714" s="1214"/>
      <c r="E714" s="1187" t="s">
        <v>15</v>
      </c>
      <c r="F714" s="1190"/>
      <c r="G714" s="1190"/>
      <c r="H714" s="1206">
        <f>D714*F714</f>
        <v>0</v>
      </c>
      <c r="I714" s="1179">
        <f>D714*G714</f>
        <v>0</v>
      </c>
      <c r="J714" s="196">
        <f>SUM(H714:I714)</f>
        <v>0</v>
      </c>
      <c r="K714" s="196">
        <f>J714*1.27</f>
        <v>0</v>
      </c>
      <c r="M714" s="1224"/>
      <c r="N714" s="34"/>
      <c r="O714" s="422"/>
    </row>
    <row r="715" spans="1:15" ht="15.75" hidden="1" outlineLevel="1" x14ac:dyDescent="0.2">
      <c r="A715" s="1177"/>
      <c r="B715" s="964" t="s">
        <v>326</v>
      </c>
      <c r="C715" s="631"/>
      <c r="D715" s="1188"/>
      <c r="E715" s="1097"/>
      <c r="F715" s="1095"/>
      <c r="G715" s="1095"/>
      <c r="H715" s="1099"/>
      <c r="I715" s="1098"/>
      <c r="J715" s="196"/>
      <c r="K715" s="196"/>
      <c r="L715" s="273"/>
      <c r="M715" s="1224"/>
      <c r="N715" s="34"/>
      <c r="O715" s="422"/>
    </row>
    <row r="716" spans="1:15" ht="15.75" hidden="1" outlineLevel="1" x14ac:dyDescent="0.2">
      <c r="A716" s="1124"/>
      <c r="B716" s="637" t="s">
        <v>329</v>
      </c>
      <c r="C716" s="631"/>
      <c r="D716" s="1188"/>
      <c r="E716" s="1097"/>
      <c r="F716" s="1095"/>
      <c r="G716" s="1095"/>
      <c r="H716" s="1099"/>
      <c r="I716" s="1098"/>
      <c r="J716" s="196"/>
      <c r="K716" s="196"/>
      <c r="L716" s="273"/>
      <c r="M716" s="725"/>
      <c r="N716" s="34"/>
      <c r="O716" s="422"/>
    </row>
    <row r="717" spans="1:15" ht="15.75" hidden="1" outlineLevel="1" x14ac:dyDescent="0.2">
      <c r="A717" s="1176">
        <v>2</v>
      </c>
      <c r="B717" s="632"/>
      <c r="C717" s="634"/>
      <c r="D717" s="1188"/>
      <c r="E717" s="1097" t="s">
        <v>15</v>
      </c>
      <c r="F717" s="1095"/>
      <c r="G717" s="1095"/>
      <c r="H717" s="1099">
        <f>D717*F717</f>
        <v>0</v>
      </c>
      <c r="I717" s="1098">
        <f>D717*G717</f>
        <v>0</v>
      </c>
      <c r="J717" s="196">
        <f>SUM(H717:I717)</f>
        <v>0</v>
      </c>
      <c r="K717" s="196">
        <f>J717*1.27</f>
        <v>0</v>
      </c>
      <c r="L717" s="273"/>
      <c r="M717" s="1224"/>
      <c r="N717" s="34"/>
      <c r="O717" s="422"/>
    </row>
    <row r="718" spans="1:15" ht="15.75" hidden="1" outlineLevel="1" x14ac:dyDescent="0.2">
      <c r="A718" s="1177"/>
      <c r="B718" s="964" t="s">
        <v>327</v>
      </c>
      <c r="C718" s="631"/>
      <c r="D718" s="1188"/>
      <c r="E718" s="1097"/>
      <c r="F718" s="1095"/>
      <c r="G718" s="1095"/>
      <c r="H718" s="1099"/>
      <c r="I718" s="1098"/>
      <c r="J718" s="196"/>
      <c r="K718" s="196"/>
      <c r="L718" s="273"/>
      <c r="M718" s="1224"/>
      <c r="N718" s="34"/>
      <c r="O718" s="422"/>
    </row>
    <row r="719" spans="1:15" ht="16.5" hidden="1" outlineLevel="1" thickBot="1" x14ac:dyDescent="0.25">
      <c r="A719" s="1178"/>
      <c r="B719" s="636" t="s">
        <v>328</v>
      </c>
      <c r="C719" s="633"/>
      <c r="D719" s="1189"/>
      <c r="E719" s="1191"/>
      <c r="F719" s="1192"/>
      <c r="G719" s="1192"/>
      <c r="H719" s="1184"/>
      <c r="I719" s="1203"/>
      <c r="J719" s="196"/>
      <c r="K719" s="196"/>
      <c r="L719" s="273"/>
      <c r="M719" s="725"/>
      <c r="N719" s="34"/>
      <c r="O719" s="422"/>
    </row>
    <row r="720" spans="1:15" ht="17.25" hidden="1" outlineLevel="1" thickTop="1" thickBot="1" x14ac:dyDescent="0.25">
      <c r="A720" s="1124">
        <v>3</v>
      </c>
      <c r="B720" s="298"/>
      <c r="C720" s="299"/>
      <c r="D720" s="1197"/>
      <c r="E720" s="1212" t="s">
        <v>15</v>
      </c>
      <c r="F720" s="1182"/>
      <c r="G720" s="1182"/>
      <c r="H720" s="1180">
        <f>D720*F720</f>
        <v>0</v>
      </c>
      <c r="I720" s="1204">
        <f>D720*G720</f>
        <v>0</v>
      </c>
      <c r="J720" s="196">
        <f>SUM(H720:I720)</f>
        <v>0</v>
      </c>
      <c r="K720" s="196">
        <f>J720*1.27</f>
        <v>0</v>
      </c>
      <c r="L720" s="273"/>
      <c r="M720" s="1224"/>
      <c r="N720" s="34"/>
      <c r="O720" s="422"/>
    </row>
    <row r="721" spans="1:15" ht="16.5" hidden="1" outlineLevel="1" thickTop="1" x14ac:dyDescent="0.2">
      <c r="A721" s="1115"/>
      <c r="B721" s="187"/>
      <c r="C721" s="294"/>
      <c r="D721" s="1198"/>
      <c r="E721" s="1213"/>
      <c r="F721" s="1183"/>
      <c r="G721" s="1183"/>
      <c r="H721" s="1181"/>
      <c r="I721" s="1205"/>
      <c r="J721" s="196"/>
      <c r="K721" s="196"/>
      <c r="L721" s="273"/>
      <c r="M721" s="1224"/>
      <c r="N721" s="34"/>
      <c r="O721" s="422"/>
    </row>
    <row r="722" spans="1:15" hidden="1" outlineLevel="1" x14ac:dyDescent="0.2">
      <c r="A722" s="803">
        <v>4</v>
      </c>
      <c r="B722" s="365"/>
      <c r="C722" s="382"/>
      <c r="D722" s="996"/>
      <c r="E722" s="376"/>
      <c r="F722" s="379"/>
      <c r="G722" s="379"/>
      <c r="H722" s="979">
        <f t="shared" ref="H722:H733" si="76">D722*F722</f>
        <v>0</v>
      </c>
      <c r="I722" s="980">
        <f t="shared" ref="I722:I733" si="77">D722*G722</f>
        <v>0</v>
      </c>
      <c r="J722" s="186">
        <f t="shared" ref="J722:J733" si="78">SUM(H722:I722)</f>
        <v>0</v>
      </c>
      <c r="K722" s="186">
        <f t="shared" ref="K722:K733" si="79">J722*1.27</f>
        <v>0</v>
      </c>
      <c r="L722" s="994"/>
      <c r="M722" s="47"/>
      <c r="N722" s="34"/>
      <c r="O722" s="422"/>
    </row>
    <row r="723" spans="1:15" hidden="1" outlineLevel="1" x14ac:dyDescent="0.2">
      <c r="A723" s="804">
        <v>5</v>
      </c>
      <c r="B723" s="794"/>
      <c r="C723" s="795"/>
      <c r="D723" s="792"/>
      <c r="E723" s="796"/>
      <c r="F723" s="790"/>
      <c r="G723" s="790"/>
      <c r="H723" s="997">
        <f t="shared" si="76"/>
        <v>0</v>
      </c>
      <c r="I723" s="998">
        <f t="shared" si="77"/>
        <v>0</v>
      </c>
      <c r="J723" s="186">
        <f t="shared" si="78"/>
        <v>0</v>
      </c>
      <c r="K723" s="186">
        <f t="shared" si="79"/>
        <v>0</v>
      </c>
      <c r="L723" s="994"/>
      <c r="M723" s="47"/>
      <c r="N723" s="34"/>
      <c r="O723" s="422"/>
    </row>
    <row r="724" spans="1:15" hidden="1" outlineLevel="1" x14ac:dyDescent="0.2">
      <c r="A724" s="803">
        <v>6</v>
      </c>
      <c r="B724" s="365"/>
      <c r="C724" s="382"/>
      <c r="D724" s="996"/>
      <c r="E724" s="376"/>
      <c r="F724" s="379"/>
      <c r="G724" s="379"/>
      <c r="H724" s="979">
        <f t="shared" si="76"/>
        <v>0</v>
      </c>
      <c r="I724" s="980">
        <f t="shared" si="77"/>
        <v>0</v>
      </c>
      <c r="J724" s="186">
        <f t="shared" si="78"/>
        <v>0</v>
      </c>
      <c r="K724" s="186">
        <f t="shared" si="79"/>
        <v>0</v>
      </c>
      <c r="L724" s="994"/>
      <c r="M724" s="47"/>
      <c r="N724" s="34"/>
      <c r="O724" s="422"/>
    </row>
    <row r="725" spans="1:15" hidden="1" outlineLevel="1" x14ac:dyDescent="0.2">
      <c r="A725" s="804">
        <v>7</v>
      </c>
      <c r="B725" s="365"/>
      <c r="C725" s="382"/>
      <c r="D725" s="996"/>
      <c r="E725" s="376"/>
      <c r="F725" s="379"/>
      <c r="G725" s="379"/>
      <c r="H725" s="979">
        <f t="shared" si="76"/>
        <v>0</v>
      </c>
      <c r="I725" s="980">
        <f t="shared" si="77"/>
        <v>0</v>
      </c>
      <c r="J725" s="186">
        <f t="shared" si="78"/>
        <v>0</v>
      </c>
      <c r="K725" s="186">
        <f t="shared" si="79"/>
        <v>0</v>
      </c>
      <c r="L725" s="994"/>
      <c r="M725" s="47"/>
      <c r="N725" s="34"/>
      <c r="O725" s="422"/>
    </row>
    <row r="726" spans="1:15" hidden="1" outlineLevel="1" x14ac:dyDescent="0.2">
      <c r="A726" s="803">
        <v>8</v>
      </c>
      <c r="B726" s="794"/>
      <c r="C726" s="795"/>
      <c r="D726" s="792"/>
      <c r="E726" s="796"/>
      <c r="F726" s="790"/>
      <c r="G726" s="790"/>
      <c r="H726" s="997">
        <f t="shared" si="76"/>
        <v>0</v>
      </c>
      <c r="I726" s="998">
        <f t="shared" si="77"/>
        <v>0</v>
      </c>
      <c r="J726" s="186">
        <f t="shared" si="78"/>
        <v>0</v>
      </c>
      <c r="K726" s="186">
        <f t="shared" si="79"/>
        <v>0</v>
      </c>
      <c r="L726" s="994"/>
      <c r="M726" s="47"/>
      <c r="N726" s="34"/>
      <c r="O726" s="422"/>
    </row>
    <row r="727" spans="1:15" hidden="1" outlineLevel="1" x14ac:dyDescent="0.2">
      <c r="A727" s="804">
        <v>9</v>
      </c>
      <c r="B727" s="365"/>
      <c r="C727" s="382"/>
      <c r="D727" s="996"/>
      <c r="E727" s="376"/>
      <c r="F727" s="379"/>
      <c r="G727" s="379"/>
      <c r="H727" s="979">
        <f t="shared" si="76"/>
        <v>0</v>
      </c>
      <c r="I727" s="980">
        <f t="shared" si="77"/>
        <v>0</v>
      </c>
      <c r="J727" s="186">
        <f t="shared" si="78"/>
        <v>0</v>
      </c>
      <c r="K727" s="186">
        <f t="shared" si="79"/>
        <v>0</v>
      </c>
      <c r="L727" s="994"/>
      <c r="M727" s="47"/>
      <c r="N727" s="34"/>
      <c r="O727" s="422"/>
    </row>
    <row r="728" spans="1:15" hidden="1" outlineLevel="1" x14ac:dyDescent="0.2">
      <c r="A728" s="803">
        <v>10</v>
      </c>
      <c r="B728" s="365"/>
      <c r="C728" s="382"/>
      <c r="D728" s="996"/>
      <c r="E728" s="376"/>
      <c r="F728" s="379"/>
      <c r="G728" s="379"/>
      <c r="H728" s="979">
        <f t="shared" si="76"/>
        <v>0</v>
      </c>
      <c r="I728" s="980">
        <f t="shared" si="77"/>
        <v>0</v>
      </c>
      <c r="J728" s="186">
        <f t="shared" si="78"/>
        <v>0</v>
      </c>
      <c r="K728" s="186">
        <f t="shared" si="79"/>
        <v>0</v>
      </c>
      <c r="L728" s="994"/>
      <c r="M728" s="47"/>
      <c r="N728" s="34"/>
      <c r="O728" s="422"/>
    </row>
    <row r="729" spans="1:15" hidden="1" outlineLevel="1" x14ac:dyDescent="0.2">
      <c r="A729" s="804">
        <v>11</v>
      </c>
      <c r="B729" s="365"/>
      <c r="C729" s="382"/>
      <c r="D729" s="996"/>
      <c r="E729" s="376"/>
      <c r="F729" s="379"/>
      <c r="G729" s="379"/>
      <c r="H729" s="979">
        <f t="shared" si="76"/>
        <v>0</v>
      </c>
      <c r="I729" s="980">
        <f t="shared" si="77"/>
        <v>0</v>
      </c>
      <c r="J729" s="186">
        <f t="shared" si="78"/>
        <v>0</v>
      </c>
      <c r="K729" s="186">
        <f t="shared" si="79"/>
        <v>0</v>
      </c>
      <c r="L729" s="994"/>
      <c r="M729" s="47"/>
      <c r="N729" s="34"/>
      <c r="O729" s="422"/>
    </row>
    <row r="730" spans="1:15" hidden="1" outlineLevel="1" x14ac:dyDescent="0.2">
      <c r="A730" s="803">
        <v>12</v>
      </c>
      <c r="B730" s="794"/>
      <c r="C730" s="795"/>
      <c r="D730" s="792"/>
      <c r="E730" s="796"/>
      <c r="F730" s="790"/>
      <c r="G730" s="790"/>
      <c r="H730" s="997">
        <f t="shared" si="76"/>
        <v>0</v>
      </c>
      <c r="I730" s="998">
        <f t="shared" si="77"/>
        <v>0</v>
      </c>
      <c r="J730" s="186">
        <f t="shared" si="78"/>
        <v>0</v>
      </c>
      <c r="K730" s="186">
        <f t="shared" si="79"/>
        <v>0</v>
      </c>
      <c r="L730" s="994"/>
      <c r="M730" s="47"/>
      <c r="N730" s="34"/>
      <c r="O730" s="422"/>
    </row>
    <row r="731" spans="1:15" hidden="1" outlineLevel="1" x14ac:dyDescent="0.2">
      <c r="A731" s="804">
        <v>13</v>
      </c>
      <c r="B731" s="365"/>
      <c r="C731" s="382"/>
      <c r="D731" s="996"/>
      <c r="E731" s="376"/>
      <c r="F731" s="379"/>
      <c r="G731" s="379"/>
      <c r="H731" s="979">
        <f t="shared" si="76"/>
        <v>0</v>
      </c>
      <c r="I731" s="980">
        <f t="shared" si="77"/>
        <v>0</v>
      </c>
      <c r="J731" s="186">
        <f t="shared" si="78"/>
        <v>0</v>
      </c>
      <c r="K731" s="186">
        <f t="shared" si="79"/>
        <v>0</v>
      </c>
      <c r="L731" s="994"/>
      <c r="M731" s="47"/>
      <c r="N731" s="34"/>
      <c r="O731" s="422"/>
    </row>
    <row r="732" spans="1:15" hidden="1" outlineLevel="1" x14ac:dyDescent="0.2">
      <c r="A732" s="803">
        <v>14</v>
      </c>
      <c r="B732" s="365"/>
      <c r="C732" s="382"/>
      <c r="D732" s="996"/>
      <c r="E732" s="376"/>
      <c r="F732" s="379"/>
      <c r="G732" s="379"/>
      <c r="H732" s="979">
        <f t="shared" si="76"/>
        <v>0</v>
      </c>
      <c r="I732" s="980">
        <f t="shared" si="77"/>
        <v>0</v>
      </c>
      <c r="J732" s="186">
        <f t="shared" si="78"/>
        <v>0</v>
      </c>
      <c r="K732" s="186">
        <f t="shared" si="79"/>
        <v>0</v>
      </c>
      <c r="L732" s="994"/>
      <c r="M732" s="47"/>
      <c r="N732" s="34"/>
      <c r="O732" s="422"/>
    </row>
    <row r="733" spans="1:15" s="537" customFormat="1" ht="13.5" hidden="1" outlineLevel="1" thickBot="1" x14ac:dyDescent="0.25">
      <c r="A733" s="805">
        <v>15</v>
      </c>
      <c r="B733" s="798" t="s">
        <v>147</v>
      </c>
      <c r="C733" s="797"/>
      <c r="D733" s="793"/>
      <c r="E733" s="798" t="s">
        <v>26</v>
      </c>
      <c r="F733" s="791"/>
      <c r="G733" s="791"/>
      <c r="H733" s="924">
        <f t="shared" si="76"/>
        <v>0</v>
      </c>
      <c r="I733" s="925">
        <f t="shared" si="77"/>
        <v>0</v>
      </c>
      <c r="J733" s="196">
        <f t="shared" si="78"/>
        <v>0</v>
      </c>
      <c r="K733" s="196">
        <f t="shared" si="79"/>
        <v>0</v>
      </c>
      <c r="L733" s="273"/>
      <c r="M733" s="47"/>
      <c r="N733" s="34"/>
    </row>
    <row r="734" spans="1:15" s="537" customFormat="1" ht="28.5" hidden="1" customHeight="1" outlineLevel="1" thickBot="1" x14ac:dyDescent="0.25">
      <c r="A734" s="1118" t="s">
        <v>321</v>
      </c>
      <c r="B734" s="1119"/>
      <c r="C734" s="799"/>
      <c r="D734" s="800"/>
      <c r="E734" s="801"/>
      <c r="F734" s="802"/>
      <c r="G734" s="802"/>
      <c r="H734" s="198">
        <f>ROUND(SUM(H713:H733),0)</f>
        <v>0</v>
      </c>
      <c r="I734" s="198">
        <f>ROUND(SUM(I713:I733),0)</f>
        <v>0</v>
      </c>
      <c r="J734" s="199">
        <f>ROUND(SUM(J714:J733),0)</f>
        <v>0</v>
      </c>
      <c r="K734" s="199">
        <f>ROUND(SUM(K714:K733),0)</f>
        <v>0</v>
      </c>
      <c r="L734" s="274"/>
      <c r="M734" s="47"/>
      <c r="N734" s="34"/>
    </row>
    <row r="735" spans="1:15" ht="27.75" hidden="1" customHeight="1" outlineLevel="1" thickBot="1" x14ac:dyDescent="0.25">
      <c r="A735" s="1121" t="s">
        <v>267</v>
      </c>
      <c r="B735" s="1122"/>
      <c r="C735" s="1122"/>
      <c r="D735" s="1122"/>
      <c r="E735" s="1122"/>
      <c r="F735" s="1122"/>
      <c r="G735" s="1122"/>
      <c r="H735" s="1122"/>
      <c r="I735" s="1123"/>
      <c r="J735" s="855"/>
      <c r="K735" s="855"/>
      <c r="L735" s="469"/>
      <c r="M735" s="467"/>
    </row>
    <row r="736" spans="1:15" s="537" customFormat="1" ht="15.75" hidden="1" outlineLevel="1" x14ac:dyDescent="0.2">
      <c r="A736" s="1210">
        <v>1</v>
      </c>
      <c r="B736" s="298"/>
      <c r="C736" s="706"/>
      <c r="D736" s="1219"/>
      <c r="E736" s="1218" t="s">
        <v>21</v>
      </c>
      <c r="F736" s="1209"/>
      <c r="G736" s="1209"/>
      <c r="H736" s="1223">
        <f>D736*F736</f>
        <v>0</v>
      </c>
      <c r="I736" s="1202">
        <f>D736*G736</f>
        <v>0</v>
      </c>
      <c r="J736" s="196">
        <f>SUM(H736:I736)</f>
        <v>0</v>
      </c>
      <c r="K736" s="196">
        <f>J736*1.27</f>
        <v>0</v>
      </c>
      <c r="L736" s="273"/>
      <c r="M736" s="1224"/>
      <c r="N736" s="34"/>
    </row>
    <row r="737" spans="1:15" s="537" customFormat="1" ht="15.75" hidden="1" outlineLevel="1" x14ac:dyDescent="0.2">
      <c r="A737" s="1211"/>
      <c r="B737" s="35"/>
      <c r="C737" s="684"/>
      <c r="D737" s="1220"/>
      <c r="E737" s="1096"/>
      <c r="F737" s="1094"/>
      <c r="G737" s="1094"/>
      <c r="H737" s="1125"/>
      <c r="I737" s="1126"/>
      <c r="J737" s="196"/>
      <c r="K737" s="196"/>
      <c r="L737" s="273"/>
      <c r="M737" s="1224"/>
      <c r="N737" s="34"/>
    </row>
    <row r="738" spans="1:15" hidden="1" outlineLevel="1" x14ac:dyDescent="0.2">
      <c r="A738" s="995">
        <v>2</v>
      </c>
      <c r="B738" s="365"/>
      <c r="C738" s="382"/>
      <c r="D738" s="806"/>
      <c r="E738" s="376"/>
      <c r="F738" s="379"/>
      <c r="G738" s="379"/>
      <c r="H738" s="979">
        <f>D738*F738</f>
        <v>0</v>
      </c>
      <c r="I738" s="980">
        <f>D738*G738</f>
        <v>0</v>
      </c>
      <c r="J738" s="186">
        <f>SUM(H738:I738)</f>
        <v>0</v>
      </c>
      <c r="K738" s="186">
        <f>J738*1.27</f>
        <v>0</v>
      </c>
      <c r="L738" s="994"/>
      <c r="M738" s="47"/>
      <c r="N738" s="34"/>
      <c r="O738" s="422"/>
    </row>
    <row r="739" spans="1:15" hidden="1" outlineLevel="1" x14ac:dyDescent="0.2">
      <c r="A739" s="995">
        <v>3</v>
      </c>
      <c r="B739" s="365"/>
      <c r="C739" s="382"/>
      <c r="D739" s="806"/>
      <c r="E739" s="376"/>
      <c r="F739" s="379"/>
      <c r="G739" s="379"/>
      <c r="H739" s="979">
        <f>D739*F739</f>
        <v>0</v>
      </c>
      <c r="I739" s="980">
        <f>D739*G739</f>
        <v>0</v>
      </c>
      <c r="J739" s="186">
        <f>SUM(H739:I739)</f>
        <v>0</v>
      </c>
      <c r="K739" s="186">
        <f>J739*1.27</f>
        <v>0</v>
      </c>
      <c r="L739" s="994"/>
      <c r="M739" s="47"/>
      <c r="N739" s="34"/>
      <c r="O739" s="422"/>
    </row>
    <row r="740" spans="1:15" hidden="1" outlineLevel="1" x14ac:dyDescent="0.2">
      <c r="A740" s="995">
        <v>4</v>
      </c>
      <c r="B740" s="365"/>
      <c r="C740" s="382"/>
      <c r="D740" s="806"/>
      <c r="E740" s="376"/>
      <c r="F740" s="379"/>
      <c r="G740" s="379"/>
      <c r="H740" s="979">
        <f>D740*F740</f>
        <v>0</v>
      </c>
      <c r="I740" s="980">
        <f>D740*G740</f>
        <v>0</v>
      </c>
      <c r="J740" s="186">
        <f>SUM(H740:I740)</f>
        <v>0</v>
      </c>
      <c r="K740" s="186">
        <f>J740*1.27</f>
        <v>0</v>
      </c>
      <c r="L740" s="994"/>
      <c r="M740" s="47"/>
      <c r="N740" s="34"/>
      <c r="O740" s="422"/>
    </row>
    <row r="741" spans="1:15" s="422" customFormat="1" ht="13.5" hidden="1" outlineLevel="1" thickBot="1" x14ac:dyDescent="0.25">
      <c r="A741" s="15">
        <v>5</v>
      </c>
      <c r="B741" s="791"/>
      <c r="C741" s="797"/>
      <c r="D741" s="807"/>
      <c r="E741" s="791"/>
      <c r="F741" s="791"/>
      <c r="G741" s="791"/>
      <c r="H741" s="979">
        <f>D741*F741</f>
        <v>0</v>
      </c>
      <c r="I741" s="980">
        <f>D741*G741</f>
        <v>0</v>
      </c>
      <c r="J741" s="186">
        <f>SUM(H741:I741)</f>
        <v>0</v>
      </c>
      <c r="K741" s="186">
        <f>J741*1.27</f>
        <v>0</v>
      </c>
      <c r="L741" s="994"/>
      <c r="M741" s="46"/>
      <c r="N741" s="34"/>
    </row>
    <row r="742" spans="1:15" s="17" customFormat="1" ht="28.5" hidden="1" customHeight="1" outlineLevel="1" thickBot="1" x14ac:dyDescent="0.25">
      <c r="A742" s="1110" t="s">
        <v>322</v>
      </c>
      <c r="B742" s="1111"/>
      <c r="C742" s="799"/>
      <c r="D742" s="808"/>
      <c r="E742" s="809"/>
      <c r="F742" s="810"/>
      <c r="G742" s="810"/>
      <c r="H742" s="198">
        <f>ROUND(SUM(H736:H741),0)</f>
        <v>0</v>
      </c>
      <c r="I742" s="198">
        <f>ROUND(SUM(I736:I741),0)</f>
        <v>0</v>
      </c>
      <c r="J742" s="199">
        <f>ROUND(SUM(J736:J741),0)</f>
        <v>0</v>
      </c>
      <c r="K742" s="199">
        <f>ROUND(SUM(K736:K741),0)</f>
        <v>0</v>
      </c>
      <c r="L742" s="274"/>
      <c r="M742" s="46"/>
      <c r="N742" s="34"/>
      <c r="O742" s="23"/>
    </row>
    <row r="743" spans="1:15" ht="25.5" customHeight="1" collapsed="1" thickBot="1" x14ac:dyDescent="0.25">
      <c r="A743" s="643">
        <f>'18'!A27</f>
        <v>0</v>
      </c>
      <c r="B743" s="644">
        <f>'18'!B27</f>
        <v>0</v>
      </c>
      <c r="C743" s="645">
        <f>'18'!E27</f>
        <v>0</v>
      </c>
      <c r="D743" s="645">
        <f>'18'!F27</f>
        <v>0</v>
      </c>
      <c r="E743" s="645">
        <f>'18'!G27</f>
        <v>0</v>
      </c>
      <c r="F743" s="1221" t="s">
        <v>20</v>
      </c>
      <c r="G743" s="1222"/>
      <c r="H743" s="200">
        <f>H734+H742</f>
        <v>0</v>
      </c>
      <c r="I743" s="201">
        <f>I734+I742</f>
        <v>0</v>
      </c>
      <c r="J743" s="202">
        <f>J734+J742</f>
        <v>0</v>
      </c>
      <c r="K743" s="202">
        <f>K734+K742</f>
        <v>0</v>
      </c>
      <c r="L743" s="300">
        <f>IF(K714&gt;0,1,0)</f>
        <v>0</v>
      </c>
    </row>
    <row r="744" spans="1:15" ht="5.25" customHeight="1" thickTop="1" x14ac:dyDescent="0.2">
      <c r="A744" s="1217"/>
      <c r="B744" s="1109"/>
      <c r="C744" s="195"/>
      <c r="D744" s="276"/>
      <c r="E744" s="207"/>
      <c r="F744" s="203"/>
      <c r="G744" s="203"/>
      <c r="H744" s="203"/>
      <c r="I744" s="204"/>
      <c r="J744" s="205"/>
      <c r="K744" s="205"/>
      <c r="L744" s="300"/>
    </row>
    <row r="745" spans="1:15" ht="12.75" customHeight="1" x14ac:dyDescent="0.2">
      <c r="A745" s="1207" t="s">
        <v>319</v>
      </c>
      <c r="B745" s="1208"/>
      <c r="C745" s="1199">
        <f>K734</f>
        <v>0</v>
      </c>
      <c r="D745" s="1199"/>
      <c r="E745" s="1200"/>
      <c r="F745" s="811"/>
      <c r="G745" s="811"/>
      <c r="H745" s="313">
        <f>H734</f>
        <v>0</v>
      </c>
      <c r="I745" s="314">
        <f>I734</f>
        <v>0</v>
      </c>
      <c r="J745" s="205"/>
      <c r="K745" s="205"/>
      <c r="L745" s="300">
        <f>IF(K717&gt;0,1,0)</f>
        <v>0</v>
      </c>
      <c r="M745" s="47"/>
    </row>
    <row r="746" spans="1:15" ht="12.75" customHeight="1" x14ac:dyDescent="0.2">
      <c r="A746" s="1185" t="s">
        <v>320</v>
      </c>
      <c r="B746" s="1186"/>
      <c r="C746" s="1215">
        <f>K742</f>
        <v>0</v>
      </c>
      <c r="D746" s="1215"/>
      <c r="E746" s="1201"/>
      <c r="F746" s="812"/>
      <c r="G746" s="812"/>
      <c r="H746" s="315">
        <f>H742</f>
        <v>0</v>
      </c>
      <c r="I746" s="316">
        <f>I742</f>
        <v>0</v>
      </c>
      <c r="J746" s="205"/>
      <c r="K746" s="205"/>
      <c r="L746" s="275"/>
      <c r="M746" s="47"/>
    </row>
    <row r="747" spans="1:15" ht="12.75" customHeight="1" thickBot="1" x14ac:dyDescent="0.3">
      <c r="A747" s="1193" t="s">
        <v>145</v>
      </c>
      <c r="B747" s="1194"/>
      <c r="C747" s="1195">
        <f>SUM(C745:D746)</f>
        <v>0</v>
      </c>
      <c r="D747" s="1196"/>
      <c r="E747" s="292" t="str">
        <f>IF(C747=K743,"","Hiba!")</f>
        <v/>
      </c>
      <c r="F747" s="813"/>
      <c r="G747" s="813"/>
      <c r="H747" s="813"/>
      <c r="I747" s="814"/>
      <c r="J747" s="205"/>
      <c r="K747" s="205"/>
      <c r="L747" s="275"/>
      <c r="M747" s="47"/>
    </row>
    <row r="748" spans="1:15" ht="6" customHeight="1" thickBot="1" x14ac:dyDescent="0.25">
      <c r="J748" s="205"/>
      <c r="K748" s="205"/>
      <c r="L748" s="275"/>
      <c r="M748" s="47"/>
    </row>
    <row r="749" spans="1:15" s="5" customFormat="1" ht="26.25" hidden="1" outlineLevel="1" thickBot="1" x14ac:dyDescent="0.25">
      <c r="A749" s="788" t="s">
        <v>6</v>
      </c>
      <c r="B749" s="789" t="s">
        <v>7</v>
      </c>
      <c r="C749" s="789" t="s">
        <v>69</v>
      </c>
      <c r="D749" s="789" t="s">
        <v>8</v>
      </c>
      <c r="E749" s="789" t="s">
        <v>9</v>
      </c>
      <c r="F749" s="288" t="s">
        <v>10</v>
      </c>
      <c r="G749" s="288" t="s">
        <v>11</v>
      </c>
      <c r="H749" s="288" t="s">
        <v>12</v>
      </c>
      <c r="I749" s="289" t="s">
        <v>13</v>
      </c>
      <c r="J749" s="936" t="s">
        <v>0</v>
      </c>
      <c r="K749" s="936" t="s">
        <v>1</v>
      </c>
      <c r="L749" s="937"/>
      <c r="M749" s="18" t="s">
        <v>37</v>
      </c>
      <c r="N749" s="84"/>
    </row>
    <row r="750" spans="1:15" ht="27.75" hidden="1" customHeight="1" outlineLevel="1" thickBot="1" x14ac:dyDescent="0.25">
      <c r="A750" s="1121" t="s">
        <v>268</v>
      </c>
      <c r="B750" s="1122"/>
      <c r="C750" s="1122"/>
      <c r="D750" s="1122"/>
      <c r="E750" s="1122"/>
      <c r="F750" s="1122"/>
      <c r="G750" s="1122"/>
      <c r="H750" s="1122"/>
      <c r="I750" s="1123"/>
      <c r="J750" s="855"/>
      <c r="K750" s="855"/>
      <c r="L750" s="469"/>
      <c r="M750" s="467"/>
    </row>
    <row r="751" spans="1:15" ht="15.75" hidden="1" outlineLevel="1" x14ac:dyDescent="0.2">
      <c r="A751" s="1216">
        <v>1</v>
      </c>
      <c r="B751" s="629"/>
      <c r="C751" s="630"/>
      <c r="D751" s="1214"/>
      <c r="E751" s="1187" t="s">
        <v>15</v>
      </c>
      <c r="F751" s="1190"/>
      <c r="G751" s="1190"/>
      <c r="H751" s="1206">
        <f>D751*F751</f>
        <v>0</v>
      </c>
      <c r="I751" s="1179">
        <f>D751*G751</f>
        <v>0</v>
      </c>
      <c r="J751" s="196">
        <f>SUM(H751:I751)</f>
        <v>0</v>
      </c>
      <c r="K751" s="196">
        <f>J751*1.27</f>
        <v>0</v>
      </c>
      <c r="M751" s="1224"/>
      <c r="N751" s="34"/>
      <c r="O751" s="422"/>
    </row>
    <row r="752" spans="1:15" ht="15.75" hidden="1" outlineLevel="1" x14ac:dyDescent="0.2">
      <c r="A752" s="1177"/>
      <c r="B752" s="964" t="s">
        <v>326</v>
      </c>
      <c r="C752" s="631"/>
      <c r="D752" s="1188"/>
      <c r="E752" s="1097"/>
      <c r="F752" s="1095"/>
      <c r="G752" s="1095"/>
      <c r="H752" s="1099"/>
      <c r="I752" s="1098"/>
      <c r="J752" s="196"/>
      <c r="K752" s="196"/>
      <c r="L752" s="273"/>
      <c r="M752" s="1224"/>
      <c r="N752" s="34"/>
      <c r="O752" s="422"/>
    </row>
    <row r="753" spans="1:15" ht="15.75" hidden="1" outlineLevel="1" x14ac:dyDescent="0.2">
      <c r="A753" s="1124"/>
      <c r="B753" s="637" t="s">
        <v>329</v>
      </c>
      <c r="C753" s="631"/>
      <c r="D753" s="1188"/>
      <c r="E753" s="1097"/>
      <c r="F753" s="1095"/>
      <c r="G753" s="1095"/>
      <c r="H753" s="1099"/>
      <c r="I753" s="1098"/>
      <c r="J753" s="196"/>
      <c r="K753" s="196"/>
      <c r="L753" s="273"/>
      <c r="M753" s="725"/>
      <c r="N753" s="34"/>
      <c r="O753" s="422"/>
    </row>
    <row r="754" spans="1:15" ht="15.75" hidden="1" outlineLevel="1" x14ac:dyDescent="0.2">
      <c r="A754" s="1176">
        <v>2</v>
      </c>
      <c r="B754" s="632"/>
      <c r="C754" s="634"/>
      <c r="D754" s="1188"/>
      <c r="E754" s="1097" t="s">
        <v>15</v>
      </c>
      <c r="F754" s="1095"/>
      <c r="G754" s="1095"/>
      <c r="H754" s="1099">
        <f>D754*F754</f>
        <v>0</v>
      </c>
      <c r="I754" s="1098">
        <f>D754*G754</f>
        <v>0</v>
      </c>
      <c r="J754" s="196">
        <f>SUM(H754:I754)</f>
        <v>0</v>
      </c>
      <c r="K754" s="196">
        <f>J754*1.27</f>
        <v>0</v>
      </c>
      <c r="L754" s="273"/>
      <c r="M754" s="1224"/>
      <c r="N754" s="34"/>
      <c r="O754" s="422"/>
    </row>
    <row r="755" spans="1:15" ht="15.75" hidden="1" outlineLevel="1" x14ac:dyDescent="0.2">
      <c r="A755" s="1177"/>
      <c r="B755" s="964" t="s">
        <v>327</v>
      </c>
      <c r="C755" s="631"/>
      <c r="D755" s="1188"/>
      <c r="E755" s="1097"/>
      <c r="F755" s="1095"/>
      <c r="G755" s="1095"/>
      <c r="H755" s="1099"/>
      <c r="I755" s="1098"/>
      <c r="J755" s="196"/>
      <c r="K755" s="196"/>
      <c r="L755" s="273"/>
      <c r="M755" s="1224"/>
      <c r="N755" s="34"/>
      <c r="O755" s="422"/>
    </row>
    <row r="756" spans="1:15" ht="16.5" hidden="1" outlineLevel="1" thickBot="1" x14ac:dyDescent="0.25">
      <c r="A756" s="1178"/>
      <c r="B756" s="636" t="s">
        <v>328</v>
      </c>
      <c r="C756" s="633"/>
      <c r="D756" s="1189"/>
      <c r="E756" s="1191"/>
      <c r="F756" s="1192"/>
      <c r="G756" s="1192"/>
      <c r="H756" s="1184"/>
      <c r="I756" s="1203"/>
      <c r="J756" s="196"/>
      <c r="K756" s="196"/>
      <c r="L756" s="273"/>
      <c r="M756" s="725"/>
      <c r="N756" s="34"/>
      <c r="O756" s="422"/>
    </row>
    <row r="757" spans="1:15" ht="17.25" hidden="1" outlineLevel="1" thickTop="1" thickBot="1" x14ac:dyDescent="0.25">
      <c r="A757" s="1124">
        <v>3</v>
      </c>
      <c r="B757" s="298"/>
      <c r="C757" s="299"/>
      <c r="D757" s="1197"/>
      <c r="E757" s="1212" t="s">
        <v>15</v>
      </c>
      <c r="F757" s="1182"/>
      <c r="G757" s="1182"/>
      <c r="H757" s="1180">
        <f>D757*F757</f>
        <v>0</v>
      </c>
      <c r="I757" s="1204">
        <f>D757*G757</f>
        <v>0</v>
      </c>
      <c r="J757" s="196">
        <f>SUM(H757:I757)</f>
        <v>0</v>
      </c>
      <c r="K757" s="196">
        <f>J757*1.27</f>
        <v>0</v>
      </c>
      <c r="L757" s="273"/>
      <c r="M757" s="1224"/>
      <c r="N757" s="34"/>
      <c r="O757" s="422"/>
    </row>
    <row r="758" spans="1:15" ht="16.5" hidden="1" outlineLevel="1" thickTop="1" x14ac:dyDescent="0.2">
      <c r="A758" s="1115"/>
      <c r="B758" s="187"/>
      <c r="C758" s="294"/>
      <c r="D758" s="1198"/>
      <c r="E758" s="1213"/>
      <c r="F758" s="1183"/>
      <c r="G758" s="1183"/>
      <c r="H758" s="1181"/>
      <c r="I758" s="1205"/>
      <c r="J758" s="196"/>
      <c r="K758" s="196"/>
      <c r="L758" s="273"/>
      <c r="M758" s="1224"/>
      <c r="N758" s="34"/>
      <c r="O758" s="422"/>
    </row>
    <row r="759" spans="1:15" hidden="1" outlineLevel="1" x14ac:dyDescent="0.2">
      <c r="A759" s="803">
        <v>4</v>
      </c>
      <c r="B759" s="365"/>
      <c r="C759" s="382"/>
      <c r="D759" s="996"/>
      <c r="E759" s="376"/>
      <c r="F759" s="379"/>
      <c r="G759" s="379"/>
      <c r="H759" s="979">
        <f t="shared" ref="H759:H770" si="80">D759*F759</f>
        <v>0</v>
      </c>
      <c r="I759" s="980">
        <f t="shared" ref="I759:I770" si="81">D759*G759</f>
        <v>0</v>
      </c>
      <c r="J759" s="186">
        <f t="shared" ref="J759:J770" si="82">SUM(H759:I759)</f>
        <v>0</v>
      </c>
      <c r="K759" s="186">
        <f t="shared" ref="K759:K770" si="83">J759*1.27</f>
        <v>0</v>
      </c>
      <c r="L759" s="994"/>
      <c r="M759" s="47"/>
      <c r="N759" s="34"/>
      <c r="O759" s="422"/>
    </row>
    <row r="760" spans="1:15" hidden="1" outlineLevel="1" x14ac:dyDescent="0.2">
      <c r="A760" s="804">
        <v>5</v>
      </c>
      <c r="B760" s="794"/>
      <c r="C760" s="795"/>
      <c r="D760" s="792"/>
      <c r="E760" s="796"/>
      <c r="F760" s="790"/>
      <c r="G760" s="790"/>
      <c r="H760" s="997">
        <f t="shared" si="80"/>
        <v>0</v>
      </c>
      <c r="I760" s="998">
        <f t="shared" si="81"/>
        <v>0</v>
      </c>
      <c r="J760" s="186">
        <f t="shared" si="82"/>
        <v>0</v>
      </c>
      <c r="K760" s="186">
        <f t="shared" si="83"/>
        <v>0</v>
      </c>
      <c r="L760" s="994"/>
      <c r="M760" s="47"/>
      <c r="N760" s="34"/>
      <c r="O760" s="422"/>
    </row>
    <row r="761" spans="1:15" hidden="1" outlineLevel="1" x14ac:dyDescent="0.2">
      <c r="A761" s="803">
        <v>6</v>
      </c>
      <c r="B761" s="365"/>
      <c r="C761" s="382"/>
      <c r="D761" s="996"/>
      <c r="E761" s="376"/>
      <c r="F761" s="379"/>
      <c r="G761" s="379"/>
      <c r="H761" s="979">
        <f t="shared" si="80"/>
        <v>0</v>
      </c>
      <c r="I761" s="980">
        <f t="shared" si="81"/>
        <v>0</v>
      </c>
      <c r="J761" s="186">
        <f t="shared" si="82"/>
        <v>0</v>
      </c>
      <c r="K761" s="186">
        <f t="shared" si="83"/>
        <v>0</v>
      </c>
      <c r="L761" s="994"/>
      <c r="M761" s="47"/>
      <c r="N761" s="34"/>
      <c r="O761" s="422"/>
    </row>
    <row r="762" spans="1:15" hidden="1" outlineLevel="1" x14ac:dyDescent="0.2">
      <c r="A762" s="804">
        <v>7</v>
      </c>
      <c r="B762" s="365"/>
      <c r="C762" s="382"/>
      <c r="D762" s="996"/>
      <c r="E762" s="376"/>
      <c r="F762" s="379"/>
      <c r="G762" s="379"/>
      <c r="H762" s="979">
        <f t="shared" si="80"/>
        <v>0</v>
      </c>
      <c r="I762" s="980">
        <f t="shared" si="81"/>
        <v>0</v>
      </c>
      <c r="J762" s="186">
        <f t="shared" si="82"/>
        <v>0</v>
      </c>
      <c r="K762" s="186">
        <f t="shared" si="83"/>
        <v>0</v>
      </c>
      <c r="L762" s="994"/>
      <c r="M762" s="47"/>
      <c r="N762" s="34"/>
      <c r="O762" s="422"/>
    </row>
    <row r="763" spans="1:15" hidden="1" outlineLevel="1" x14ac:dyDescent="0.2">
      <c r="A763" s="803">
        <v>8</v>
      </c>
      <c r="B763" s="794"/>
      <c r="C763" s="795"/>
      <c r="D763" s="792"/>
      <c r="E763" s="796"/>
      <c r="F763" s="790"/>
      <c r="G763" s="790"/>
      <c r="H763" s="997">
        <f t="shared" si="80"/>
        <v>0</v>
      </c>
      <c r="I763" s="998">
        <f t="shared" si="81"/>
        <v>0</v>
      </c>
      <c r="J763" s="186">
        <f t="shared" si="82"/>
        <v>0</v>
      </c>
      <c r="K763" s="186">
        <f t="shared" si="83"/>
        <v>0</v>
      </c>
      <c r="L763" s="994"/>
      <c r="M763" s="47"/>
      <c r="N763" s="34"/>
      <c r="O763" s="422"/>
    </row>
    <row r="764" spans="1:15" hidden="1" outlineLevel="1" x14ac:dyDescent="0.2">
      <c r="A764" s="804">
        <v>9</v>
      </c>
      <c r="B764" s="365"/>
      <c r="C764" s="382"/>
      <c r="D764" s="996"/>
      <c r="E764" s="376"/>
      <c r="F764" s="379"/>
      <c r="G764" s="379"/>
      <c r="H764" s="979">
        <f t="shared" si="80"/>
        <v>0</v>
      </c>
      <c r="I764" s="980">
        <f t="shared" si="81"/>
        <v>0</v>
      </c>
      <c r="J764" s="186">
        <f t="shared" si="82"/>
        <v>0</v>
      </c>
      <c r="K764" s="186">
        <f t="shared" si="83"/>
        <v>0</v>
      </c>
      <c r="L764" s="994"/>
      <c r="M764" s="47"/>
      <c r="N764" s="34"/>
      <c r="O764" s="422"/>
    </row>
    <row r="765" spans="1:15" hidden="1" outlineLevel="1" x14ac:dyDescent="0.2">
      <c r="A765" s="803">
        <v>10</v>
      </c>
      <c r="B765" s="365"/>
      <c r="C765" s="382"/>
      <c r="D765" s="996"/>
      <c r="E765" s="376"/>
      <c r="F765" s="379"/>
      <c r="G765" s="379"/>
      <c r="H765" s="979">
        <f t="shared" si="80"/>
        <v>0</v>
      </c>
      <c r="I765" s="980">
        <f t="shared" si="81"/>
        <v>0</v>
      </c>
      <c r="J765" s="186">
        <f t="shared" si="82"/>
        <v>0</v>
      </c>
      <c r="K765" s="186">
        <f t="shared" si="83"/>
        <v>0</v>
      </c>
      <c r="L765" s="994"/>
      <c r="M765" s="47"/>
      <c r="N765" s="34"/>
      <c r="O765" s="422"/>
    </row>
    <row r="766" spans="1:15" hidden="1" outlineLevel="1" x14ac:dyDescent="0.2">
      <c r="A766" s="804">
        <v>11</v>
      </c>
      <c r="B766" s="365"/>
      <c r="C766" s="382"/>
      <c r="D766" s="996"/>
      <c r="E766" s="376"/>
      <c r="F766" s="379"/>
      <c r="G766" s="379"/>
      <c r="H766" s="979">
        <f t="shared" si="80"/>
        <v>0</v>
      </c>
      <c r="I766" s="980">
        <f t="shared" si="81"/>
        <v>0</v>
      </c>
      <c r="J766" s="186">
        <f t="shared" si="82"/>
        <v>0</v>
      </c>
      <c r="K766" s="186">
        <f t="shared" si="83"/>
        <v>0</v>
      </c>
      <c r="L766" s="994"/>
      <c r="M766" s="47"/>
      <c r="N766" s="34"/>
      <c r="O766" s="422"/>
    </row>
    <row r="767" spans="1:15" hidden="1" outlineLevel="1" x14ac:dyDescent="0.2">
      <c r="A767" s="803">
        <v>12</v>
      </c>
      <c r="B767" s="794"/>
      <c r="C767" s="795"/>
      <c r="D767" s="792"/>
      <c r="E767" s="796"/>
      <c r="F767" s="790"/>
      <c r="G767" s="790"/>
      <c r="H767" s="997">
        <f t="shared" si="80"/>
        <v>0</v>
      </c>
      <c r="I767" s="998">
        <f t="shared" si="81"/>
        <v>0</v>
      </c>
      <c r="J767" s="186">
        <f t="shared" si="82"/>
        <v>0</v>
      </c>
      <c r="K767" s="186">
        <f t="shared" si="83"/>
        <v>0</v>
      </c>
      <c r="L767" s="994"/>
      <c r="M767" s="47"/>
      <c r="N767" s="34"/>
      <c r="O767" s="422"/>
    </row>
    <row r="768" spans="1:15" hidden="1" outlineLevel="1" x14ac:dyDescent="0.2">
      <c r="A768" s="804">
        <v>13</v>
      </c>
      <c r="B768" s="365"/>
      <c r="C768" s="382"/>
      <c r="D768" s="996"/>
      <c r="E768" s="376"/>
      <c r="F768" s="379"/>
      <c r="G768" s="379"/>
      <c r="H768" s="979">
        <f t="shared" si="80"/>
        <v>0</v>
      </c>
      <c r="I768" s="980">
        <f t="shared" si="81"/>
        <v>0</v>
      </c>
      <c r="J768" s="186">
        <f t="shared" si="82"/>
        <v>0</v>
      </c>
      <c r="K768" s="186">
        <f t="shared" si="83"/>
        <v>0</v>
      </c>
      <c r="L768" s="994"/>
      <c r="M768" s="47"/>
      <c r="N768" s="34"/>
      <c r="O768" s="422"/>
    </row>
    <row r="769" spans="1:15" hidden="1" outlineLevel="1" x14ac:dyDescent="0.2">
      <c r="A769" s="803">
        <v>14</v>
      </c>
      <c r="B769" s="365"/>
      <c r="C769" s="382"/>
      <c r="D769" s="996"/>
      <c r="E769" s="376"/>
      <c r="F769" s="379"/>
      <c r="G769" s="379"/>
      <c r="H769" s="979">
        <f t="shared" si="80"/>
        <v>0</v>
      </c>
      <c r="I769" s="980">
        <f t="shared" si="81"/>
        <v>0</v>
      </c>
      <c r="J769" s="186">
        <f t="shared" si="82"/>
        <v>0</v>
      </c>
      <c r="K769" s="186">
        <f t="shared" si="83"/>
        <v>0</v>
      </c>
      <c r="L769" s="994"/>
      <c r="M769" s="47"/>
      <c r="N769" s="34"/>
      <c r="O769" s="422"/>
    </row>
    <row r="770" spans="1:15" s="537" customFormat="1" ht="13.5" hidden="1" outlineLevel="1" thickBot="1" x14ac:dyDescent="0.25">
      <c r="A770" s="805">
        <v>15</v>
      </c>
      <c r="B770" s="798" t="s">
        <v>147</v>
      </c>
      <c r="C770" s="797"/>
      <c r="D770" s="793"/>
      <c r="E770" s="798" t="s">
        <v>26</v>
      </c>
      <c r="F770" s="791"/>
      <c r="G770" s="791"/>
      <c r="H770" s="924">
        <f t="shared" si="80"/>
        <v>0</v>
      </c>
      <c r="I770" s="925">
        <f t="shared" si="81"/>
        <v>0</v>
      </c>
      <c r="J770" s="196">
        <f t="shared" si="82"/>
        <v>0</v>
      </c>
      <c r="K770" s="196">
        <f t="shared" si="83"/>
        <v>0</v>
      </c>
      <c r="L770" s="273"/>
      <c r="M770" s="47"/>
      <c r="N770" s="34"/>
    </row>
    <row r="771" spans="1:15" s="537" customFormat="1" ht="28.5" hidden="1" customHeight="1" outlineLevel="1" thickBot="1" x14ac:dyDescent="0.25">
      <c r="A771" s="1118" t="s">
        <v>321</v>
      </c>
      <c r="B771" s="1119"/>
      <c r="C771" s="799"/>
      <c r="D771" s="800"/>
      <c r="E771" s="801"/>
      <c r="F771" s="802"/>
      <c r="G771" s="802"/>
      <c r="H771" s="198">
        <f>ROUND(SUM(H750:H770),0)</f>
        <v>0</v>
      </c>
      <c r="I771" s="198">
        <f>ROUND(SUM(I750:I770),0)</f>
        <v>0</v>
      </c>
      <c r="J771" s="199">
        <f>ROUND(SUM(J751:J770),0)</f>
        <v>0</v>
      </c>
      <c r="K771" s="199">
        <f>ROUND(SUM(K751:K770),0)</f>
        <v>0</v>
      </c>
      <c r="L771" s="274"/>
      <c r="M771" s="47"/>
      <c r="N771" s="34"/>
    </row>
    <row r="772" spans="1:15" ht="27.75" hidden="1" customHeight="1" outlineLevel="1" thickBot="1" x14ac:dyDescent="0.25">
      <c r="A772" s="1121" t="s">
        <v>267</v>
      </c>
      <c r="B772" s="1122"/>
      <c r="C772" s="1122"/>
      <c r="D772" s="1122"/>
      <c r="E772" s="1122"/>
      <c r="F772" s="1122"/>
      <c r="G772" s="1122"/>
      <c r="H772" s="1122"/>
      <c r="I772" s="1123"/>
      <c r="J772" s="855"/>
      <c r="K772" s="855"/>
      <c r="L772" s="469"/>
      <c r="M772" s="467"/>
    </row>
    <row r="773" spans="1:15" s="537" customFormat="1" ht="15.75" hidden="1" outlineLevel="1" x14ac:dyDescent="0.2">
      <c r="A773" s="1210">
        <v>1</v>
      </c>
      <c r="B773" s="298"/>
      <c r="C773" s="706"/>
      <c r="D773" s="1219"/>
      <c r="E773" s="1218" t="s">
        <v>21</v>
      </c>
      <c r="F773" s="1209"/>
      <c r="G773" s="1209"/>
      <c r="H773" s="1223">
        <f>D773*F773</f>
        <v>0</v>
      </c>
      <c r="I773" s="1202">
        <f>D773*G773</f>
        <v>0</v>
      </c>
      <c r="J773" s="196">
        <f>SUM(H773:I773)</f>
        <v>0</v>
      </c>
      <c r="K773" s="196">
        <f>J773*1.27</f>
        <v>0</v>
      </c>
      <c r="L773" s="273"/>
      <c r="M773" s="1224"/>
      <c r="N773" s="34"/>
    </row>
    <row r="774" spans="1:15" s="537" customFormat="1" ht="15.75" hidden="1" outlineLevel="1" x14ac:dyDescent="0.2">
      <c r="A774" s="1211"/>
      <c r="B774" s="35"/>
      <c r="C774" s="684"/>
      <c r="D774" s="1220"/>
      <c r="E774" s="1096"/>
      <c r="F774" s="1094"/>
      <c r="G774" s="1094"/>
      <c r="H774" s="1125"/>
      <c r="I774" s="1126"/>
      <c r="J774" s="196"/>
      <c r="K774" s="196"/>
      <c r="L774" s="273"/>
      <c r="M774" s="1224"/>
      <c r="N774" s="34"/>
    </row>
    <row r="775" spans="1:15" hidden="1" outlineLevel="1" x14ac:dyDescent="0.2">
      <c r="A775" s="995">
        <v>2</v>
      </c>
      <c r="B775" s="365"/>
      <c r="C775" s="382"/>
      <c r="D775" s="806"/>
      <c r="E775" s="376"/>
      <c r="F775" s="379"/>
      <c r="G775" s="379"/>
      <c r="H775" s="979">
        <f>D775*F775</f>
        <v>0</v>
      </c>
      <c r="I775" s="980">
        <f>D775*G775</f>
        <v>0</v>
      </c>
      <c r="J775" s="186">
        <f>SUM(H775:I775)</f>
        <v>0</v>
      </c>
      <c r="K775" s="186">
        <f>J775*1.27</f>
        <v>0</v>
      </c>
      <c r="L775" s="994"/>
      <c r="M775" s="47"/>
      <c r="N775" s="34"/>
      <c r="O775" s="422"/>
    </row>
    <row r="776" spans="1:15" hidden="1" outlineLevel="1" x14ac:dyDescent="0.2">
      <c r="A776" s="995">
        <v>3</v>
      </c>
      <c r="B776" s="365"/>
      <c r="C776" s="382"/>
      <c r="D776" s="806"/>
      <c r="E776" s="376"/>
      <c r="F776" s="379"/>
      <c r="G776" s="379"/>
      <c r="H776" s="979">
        <f>D776*F776</f>
        <v>0</v>
      </c>
      <c r="I776" s="980">
        <f>D776*G776</f>
        <v>0</v>
      </c>
      <c r="J776" s="186">
        <f>SUM(H776:I776)</f>
        <v>0</v>
      </c>
      <c r="K776" s="186">
        <f>J776*1.27</f>
        <v>0</v>
      </c>
      <c r="L776" s="994"/>
      <c r="M776" s="47"/>
      <c r="N776" s="34"/>
      <c r="O776" s="422"/>
    </row>
    <row r="777" spans="1:15" hidden="1" outlineLevel="1" x14ac:dyDescent="0.2">
      <c r="A777" s="995">
        <v>4</v>
      </c>
      <c r="B777" s="365"/>
      <c r="C777" s="382"/>
      <c r="D777" s="806"/>
      <c r="E777" s="376"/>
      <c r="F777" s="379"/>
      <c r="G777" s="379"/>
      <c r="H777" s="979">
        <f>D777*F777</f>
        <v>0</v>
      </c>
      <c r="I777" s="980">
        <f>D777*G777</f>
        <v>0</v>
      </c>
      <c r="J777" s="186">
        <f>SUM(H777:I777)</f>
        <v>0</v>
      </c>
      <c r="K777" s="186">
        <f>J777*1.27</f>
        <v>0</v>
      </c>
      <c r="L777" s="994"/>
      <c r="M777" s="47"/>
      <c r="N777" s="34"/>
      <c r="O777" s="422"/>
    </row>
    <row r="778" spans="1:15" s="422" customFormat="1" ht="13.5" hidden="1" outlineLevel="1" thickBot="1" x14ac:dyDescent="0.25">
      <c r="A778" s="15">
        <v>5</v>
      </c>
      <c r="B778" s="791"/>
      <c r="C778" s="797"/>
      <c r="D778" s="807"/>
      <c r="E778" s="791"/>
      <c r="F778" s="791"/>
      <c r="G778" s="791"/>
      <c r="H778" s="979">
        <f>D778*F778</f>
        <v>0</v>
      </c>
      <c r="I778" s="980">
        <f>D778*G778</f>
        <v>0</v>
      </c>
      <c r="J778" s="186">
        <f>SUM(H778:I778)</f>
        <v>0</v>
      </c>
      <c r="K778" s="186">
        <f>J778*1.27</f>
        <v>0</v>
      </c>
      <c r="L778" s="994"/>
      <c r="M778" s="46"/>
      <c r="N778" s="34"/>
    </row>
    <row r="779" spans="1:15" s="17" customFormat="1" ht="28.5" hidden="1" customHeight="1" outlineLevel="1" thickBot="1" x14ac:dyDescent="0.25">
      <c r="A779" s="1110" t="s">
        <v>322</v>
      </c>
      <c r="B779" s="1111"/>
      <c r="C779" s="799"/>
      <c r="D779" s="808"/>
      <c r="E779" s="809"/>
      <c r="F779" s="810"/>
      <c r="G779" s="810"/>
      <c r="H779" s="198">
        <f>ROUND(SUM(H773:H778),0)</f>
        <v>0</v>
      </c>
      <c r="I779" s="198">
        <f>ROUND(SUM(I773:I778),0)</f>
        <v>0</v>
      </c>
      <c r="J779" s="199">
        <f>ROUND(SUM(J773:J778),0)</f>
        <v>0</v>
      </c>
      <c r="K779" s="199">
        <f>ROUND(SUM(K773:K778),0)</f>
        <v>0</v>
      </c>
      <c r="L779" s="274"/>
      <c r="M779" s="46"/>
      <c r="N779" s="34"/>
      <c r="O779" s="23"/>
    </row>
    <row r="780" spans="1:15" ht="25.5" customHeight="1" collapsed="1" thickBot="1" x14ac:dyDescent="0.25">
      <c r="A780" s="643">
        <f>'18'!A28</f>
        <v>0</v>
      </c>
      <c r="B780" s="644">
        <f>'18'!B28</f>
        <v>0</v>
      </c>
      <c r="C780" s="645">
        <f>'18'!E28</f>
        <v>0</v>
      </c>
      <c r="D780" s="645">
        <f>'18'!F28</f>
        <v>0</v>
      </c>
      <c r="E780" s="645">
        <f>'18'!G28</f>
        <v>0</v>
      </c>
      <c r="F780" s="1221" t="s">
        <v>20</v>
      </c>
      <c r="G780" s="1222"/>
      <c r="H780" s="200">
        <f>H771+H779</f>
        <v>0</v>
      </c>
      <c r="I780" s="201">
        <f>I771+I779</f>
        <v>0</v>
      </c>
      <c r="J780" s="202">
        <f>J771+J779</f>
        <v>0</v>
      </c>
      <c r="K780" s="202">
        <f>K771+K779</f>
        <v>0</v>
      </c>
      <c r="L780" s="300">
        <f>IF(K751&gt;0,1,0)</f>
        <v>0</v>
      </c>
    </row>
    <row r="781" spans="1:15" ht="5.25" customHeight="1" thickTop="1" x14ac:dyDescent="0.2">
      <c r="A781" s="1217"/>
      <c r="B781" s="1109"/>
      <c r="C781" s="195"/>
      <c r="D781" s="276"/>
      <c r="E781" s="207"/>
      <c r="F781" s="203"/>
      <c r="G781" s="203"/>
      <c r="H781" s="203"/>
      <c r="I781" s="204"/>
      <c r="J781" s="205"/>
      <c r="K781" s="205"/>
      <c r="L781" s="300"/>
    </row>
    <row r="782" spans="1:15" ht="12.75" customHeight="1" x14ac:dyDescent="0.2">
      <c r="A782" s="1207" t="s">
        <v>319</v>
      </c>
      <c r="B782" s="1208"/>
      <c r="C782" s="1199">
        <f>K771</f>
        <v>0</v>
      </c>
      <c r="D782" s="1199"/>
      <c r="E782" s="1200"/>
      <c r="F782" s="811"/>
      <c r="G782" s="811"/>
      <c r="H782" s="313">
        <f>H771</f>
        <v>0</v>
      </c>
      <c r="I782" s="314">
        <f>I771</f>
        <v>0</v>
      </c>
      <c r="J782" s="205"/>
      <c r="K782" s="205"/>
      <c r="L782" s="300">
        <f>IF(K754&gt;0,1,0)</f>
        <v>0</v>
      </c>
      <c r="M782" s="47"/>
    </row>
    <row r="783" spans="1:15" ht="12.75" customHeight="1" x14ac:dyDescent="0.2">
      <c r="A783" s="1185" t="s">
        <v>320</v>
      </c>
      <c r="B783" s="1186"/>
      <c r="C783" s="1215">
        <f>K779</f>
        <v>0</v>
      </c>
      <c r="D783" s="1215"/>
      <c r="E783" s="1201"/>
      <c r="F783" s="812"/>
      <c r="G783" s="812"/>
      <c r="H783" s="315">
        <f>H779</f>
        <v>0</v>
      </c>
      <c r="I783" s="316">
        <f>I779</f>
        <v>0</v>
      </c>
      <c r="J783" s="205"/>
      <c r="K783" s="205"/>
      <c r="L783" s="275"/>
      <c r="M783" s="47"/>
    </row>
    <row r="784" spans="1:15" ht="12.75" customHeight="1" thickBot="1" x14ac:dyDescent="0.3">
      <c r="A784" s="1193" t="s">
        <v>145</v>
      </c>
      <c r="B784" s="1194"/>
      <c r="C784" s="1195">
        <f>SUM(C782:D783)</f>
        <v>0</v>
      </c>
      <c r="D784" s="1196"/>
      <c r="E784" s="292" t="str">
        <f>IF(C784=K780,"","Hiba!")</f>
        <v/>
      </c>
      <c r="F784" s="813"/>
      <c r="G784" s="813"/>
      <c r="H784" s="813"/>
      <c r="I784" s="814"/>
      <c r="J784" s="205"/>
      <c r="K784" s="205"/>
      <c r="L784" s="275"/>
      <c r="M784" s="47"/>
    </row>
    <row r="785" spans="1:15" ht="6" customHeight="1" thickBot="1" x14ac:dyDescent="0.25">
      <c r="J785" s="205"/>
      <c r="K785" s="205"/>
      <c r="L785" s="275"/>
      <c r="M785" s="47"/>
    </row>
    <row r="786" spans="1:15" s="5" customFormat="1" ht="26.25" hidden="1" outlineLevel="1" thickBot="1" x14ac:dyDescent="0.25">
      <c r="A786" s="788" t="s">
        <v>6</v>
      </c>
      <c r="B786" s="789" t="s">
        <v>7</v>
      </c>
      <c r="C786" s="789" t="s">
        <v>69</v>
      </c>
      <c r="D786" s="789" t="s">
        <v>8</v>
      </c>
      <c r="E786" s="789" t="s">
        <v>9</v>
      </c>
      <c r="F786" s="288" t="s">
        <v>10</v>
      </c>
      <c r="G786" s="288" t="s">
        <v>11</v>
      </c>
      <c r="H786" s="288" t="s">
        <v>12</v>
      </c>
      <c r="I786" s="289" t="s">
        <v>13</v>
      </c>
      <c r="J786" s="936" t="s">
        <v>0</v>
      </c>
      <c r="K786" s="936" t="s">
        <v>1</v>
      </c>
      <c r="L786" s="937"/>
      <c r="M786" s="18" t="s">
        <v>37</v>
      </c>
      <c r="N786" s="84"/>
    </row>
    <row r="787" spans="1:15" ht="27.75" hidden="1" customHeight="1" outlineLevel="1" thickBot="1" x14ac:dyDescent="0.25">
      <c r="A787" s="1121" t="s">
        <v>268</v>
      </c>
      <c r="B787" s="1122"/>
      <c r="C787" s="1122"/>
      <c r="D787" s="1122"/>
      <c r="E787" s="1122"/>
      <c r="F787" s="1122"/>
      <c r="G787" s="1122"/>
      <c r="H787" s="1122"/>
      <c r="I787" s="1123"/>
      <c r="J787" s="855"/>
      <c r="K787" s="855"/>
      <c r="L787" s="469"/>
      <c r="M787" s="467"/>
    </row>
    <row r="788" spans="1:15" ht="15.75" hidden="1" outlineLevel="1" x14ac:dyDescent="0.2">
      <c r="A788" s="1216">
        <v>1</v>
      </c>
      <c r="B788" s="629"/>
      <c r="C788" s="630"/>
      <c r="D788" s="1214"/>
      <c r="E788" s="1187" t="s">
        <v>15</v>
      </c>
      <c r="F788" s="1190"/>
      <c r="G788" s="1190"/>
      <c r="H788" s="1206">
        <f>D788*F788</f>
        <v>0</v>
      </c>
      <c r="I788" s="1179">
        <f>D788*G788</f>
        <v>0</v>
      </c>
      <c r="J788" s="196">
        <f>SUM(H788:I788)</f>
        <v>0</v>
      </c>
      <c r="K788" s="196">
        <f>J788*1.27</f>
        <v>0</v>
      </c>
      <c r="M788" s="1224"/>
      <c r="N788" s="34"/>
      <c r="O788" s="422"/>
    </row>
    <row r="789" spans="1:15" ht="15.75" hidden="1" outlineLevel="1" x14ac:dyDescent="0.2">
      <c r="A789" s="1177"/>
      <c r="B789" s="964" t="s">
        <v>326</v>
      </c>
      <c r="C789" s="631"/>
      <c r="D789" s="1188"/>
      <c r="E789" s="1097"/>
      <c r="F789" s="1095"/>
      <c r="G789" s="1095"/>
      <c r="H789" s="1099"/>
      <c r="I789" s="1098"/>
      <c r="J789" s="196"/>
      <c r="K789" s="196"/>
      <c r="L789" s="273"/>
      <c r="M789" s="1224"/>
      <c r="N789" s="34"/>
      <c r="O789" s="422"/>
    </row>
    <row r="790" spans="1:15" ht="15.75" hidden="1" outlineLevel="1" x14ac:dyDescent="0.2">
      <c r="A790" s="1124"/>
      <c r="B790" s="637" t="s">
        <v>329</v>
      </c>
      <c r="C790" s="631"/>
      <c r="D790" s="1188"/>
      <c r="E790" s="1097"/>
      <c r="F790" s="1095"/>
      <c r="G790" s="1095"/>
      <c r="H790" s="1099"/>
      <c r="I790" s="1098"/>
      <c r="J790" s="196"/>
      <c r="K790" s="196"/>
      <c r="L790" s="273"/>
      <c r="M790" s="725"/>
      <c r="N790" s="34"/>
      <c r="O790" s="422"/>
    </row>
    <row r="791" spans="1:15" ht="15.75" hidden="1" outlineLevel="1" x14ac:dyDescent="0.2">
      <c r="A791" s="1176">
        <v>2</v>
      </c>
      <c r="B791" s="632"/>
      <c r="C791" s="634"/>
      <c r="D791" s="1188"/>
      <c r="E791" s="1097" t="s">
        <v>15</v>
      </c>
      <c r="F791" s="1095"/>
      <c r="G791" s="1095"/>
      <c r="H791" s="1099">
        <f>D791*F791</f>
        <v>0</v>
      </c>
      <c r="I791" s="1098">
        <f>D791*G791</f>
        <v>0</v>
      </c>
      <c r="J791" s="196">
        <f>SUM(H791:I791)</f>
        <v>0</v>
      </c>
      <c r="K791" s="196">
        <f>J791*1.27</f>
        <v>0</v>
      </c>
      <c r="L791" s="273"/>
      <c r="M791" s="1224"/>
      <c r="N791" s="34"/>
      <c r="O791" s="422"/>
    </row>
    <row r="792" spans="1:15" ht="15.75" hidden="1" outlineLevel="1" x14ac:dyDescent="0.2">
      <c r="A792" s="1177"/>
      <c r="B792" s="964" t="s">
        <v>327</v>
      </c>
      <c r="C792" s="631"/>
      <c r="D792" s="1188"/>
      <c r="E792" s="1097"/>
      <c r="F792" s="1095"/>
      <c r="G792" s="1095"/>
      <c r="H792" s="1099"/>
      <c r="I792" s="1098"/>
      <c r="J792" s="196"/>
      <c r="K792" s="196"/>
      <c r="L792" s="273"/>
      <c r="M792" s="1224"/>
      <c r="N792" s="34"/>
      <c r="O792" s="422"/>
    </row>
    <row r="793" spans="1:15" ht="16.5" hidden="1" outlineLevel="1" thickBot="1" x14ac:dyDescent="0.25">
      <c r="A793" s="1178"/>
      <c r="B793" s="636" t="s">
        <v>328</v>
      </c>
      <c r="C793" s="633"/>
      <c r="D793" s="1189"/>
      <c r="E793" s="1191"/>
      <c r="F793" s="1192"/>
      <c r="G793" s="1192"/>
      <c r="H793" s="1184"/>
      <c r="I793" s="1203"/>
      <c r="J793" s="196"/>
      <c r="K793" s="196"/>
      <c r="L793" s="273"/>
      <c r="M793" s="725"/>
      <c r="N793" s="34"/>
      <c r="O793" s="422"/>
    </row>
    <row r="794" spans="1:15" ht="17.25" hidden="1" outlineLevel="1" thickTop="1" thickBot="1" x14ac:dyDescent="0.25">
      <c r="A794" s="1124">
        <v>3</v>
      </c>
      <c r="B794" s="298"/>
      <c r="C794" s="299"/>
      <c r="D794" s="1197"/>
      <c r="E794" s="1212" t="s">
        <v>15</v>
      </c>
      <c r="F794" s="1182"/>
      <c r="G794" s="1182"/>
      <c r="H794" s="1180">
        <f>D794*F794</f>
        <v>0</v>
      </c>
      <c r="I794" s="1204">
        <f>D794*G794</f>
        <v>0</v>
      </c>
      <c r="J794" s="196">
        <f>SUM(H794:I794)</f>
        <v>0</v>
      </c>
      <c r="K794" s="196">
        <f>J794*1.27</f>
        <v>0</v>
      </c>
      <c r="L794" s="273"/>
      <c r="M794" s="1224"/>
      <c r="N794" s="34"/>
      <c r="O794" s="422"/>
    </row>
    <row r="795" spans="1:15" ht="16.5" hidden="1" outlineLevel="1" thickTop="1" x14ac:dyDescent="0.2">
      <c r="A795" s="1115"/>
      <c r="B795" s="187"/>
      <c r="C795" s="294"/>
      <c r="D795" s="1198"/>
      <c r="E795" s="1213"/>
      <c r="F795" s="1183"/>
      <c r="G795" s="1183"/>
      <c r="H795" s="1181"/>
      <c r="I795" s="1205"/>
      <c r="J795" s="196"/>
      <c r="K795" s="196"/>
      <c r="L795" s="273"/>
      <c r="M795" s="1224"/>
      <c r="N795" s="34"/>
      <c r="O795" s="422"/>
    </row>
    <row r="796" spans="1:15" hidden="1" outlineLevel="1" x14ac:dyDescent="0.2">
      <c r="A796" s="803">
        <v>4</v>
      </c>
      <c r="B796" s="365"/>
      <c r="C796" s="382"/>
      <c r="D796" s="996"/>
      <c r="E796" s="376"/>
      <c r="F796" s="379"/>
      <c r="G796" s="379"/>
      <c r="H796" s="979">
        <f t="shared" ref="H796:H807" si="84">D796*F796</f>
        <v>0</v>
      </c>
      <c r="I796" s="980">
        <f t="shared" ref="I796:I807" si="85">D796*G796</f>
        <v>0</v>
      </c>
      <c r="J796" s="186">
        <f t="shared" ref="J796:J807" si="86">SUM(H796:I796)</f>
        <v>0</v>
      </c>
      <c r="K796" s="186">
        <f t="shared" ref="K796:K807" si="87">J796*1.27</f>
        <v>0</v>
      </c>
      <c r="L796" s="994"/>
      <c r="M796" s="47"/>
      <c r="N796" s="34"/>
      <c r="O796" s="422"/>
    </row>
    <row r="797" spans="1:15" hidden="1" outlineLevel="1" x14ac:dyDescent="0.2">
      <c r="A797" s="804">
        <v>5</v>
      </c>
      <c r="B797" s="794"/>
      <c r="C797" s="795"/>
      <c r="D797" s="792"/>
      <c r="E797" s="796"/>
      <c r="F797" s="790"/>
      <c r="G797" s="790"/>
      <c r="H797" s="997">
        <f t="shared" si="84"/>
        <v>0</v>
      </c>
      <c r="I797" s="998">
        <f t="shared" si="85"/>
        <v>0</v>
      </c>
      <c r="J797" s="186">
        <f t="shared" si="86"/>
        <v>0</v>
      </c>
      <c r="K797" s="186">
        <f t="shared" si="87"/>
        <v>0</v>
      </c>
      <c r="L797" s="994"/>
      <c r="M797" s="47"/>
      <c r="N797" s="34"/>
      <c r="O797" s="422"/>
    </row>
    <row r="798" spans="1:15" hidden="1" outlineLevel="1" x14ac:dyDescent="0.2">
      <c r="A798" s="803">
        <v>6</v>
      </c>
      <c r="B798" s="365"/>
      <c r="C798" s="382"/>
      <c r="D798" s="996"/>
      <c r="E798" s="376"/>
      <c r="F798" s="379"/>
      <c r="G798" s="379"/>
      <c r="H798" s="979">
        <f t="shared" si="84"/>
        <v>0</v>
      </c>
      <c r="I798" s="980">
        <f t="shared" si="85"/>
        <v>0</v>
      </c>
      <c r="J798" s="186">
        <f t="shared" si="86"/>
        <v>0</v>
      </c>
      <c r="K798" s="186">
        <f t="shared" si="87"/>
        <v>0</v>
      </c>
      <c r="L798" s="994"/>
      <c r="M798" s="47"/>
      <c r="N798" s="34"/>
      <c r="O798" s="422"/>
    </row>
    <row r="799" spans="1:15" hidden="1" outlineLevel="1" x14ac:dyDescent="0.2">
      <c r="A799" s="804">
        <v>7</v>
      </c>
      <c r="B799" s="365"/>
      <c r="C799" s="382"/>
      <c r="D799" s="996"/>
      <c r="E799" s="376"/>
      <c r="F799" s="379"/>
      <c r="G799" s="379"/>
      <c r="H799" s="979">
        <f t="shared" si="84"/>
        <v>0</v>
      </c>
      <c r="I799" s="980">
        <f t="shared" si="85"/>
        <v>0</v>
      </c>
      <c r="J799" s="186">
        <f t="shared" si="86"/>
        <v>0</v>
      </c>
      <c r="K799" s="186">
        <f t="shared" si="87"/>
        <v>0</v>
      </c>
      <c r="L799" s="994"/>
      <c r="M799" s="47"/>
      <c r="N799" s="34"/>
      <c r="O799" s="422"/>
    </row>
    <row r="800" spans="1:15" hidden="1" outlineLevel="1" x14ac:dyDescent="0.2">
      <c r="A800" s="803">
        <v>8</v>
      </c>
      <c r="B800" s="794"/>
      <c r="C800" s="795"/>
      <c r="D800" s="792"/>
      <c r="E800" s="796"/>
      <c r="F800" s="790"/>
      <c r="G800" s="790"/>
      <c r="H800" s="997">
        <f t="shared" si="84"/>
        <v>0</v>
      </c>
      <c r="I800" s="998">
        <f t="shared" si="85"/>
        <v>0</v>
      </c>
      <c r="J800" s="186">
        <f t="shared" si="86"/>
        <v>0</v>
      </c>
      <c r="K800" s="186">
        <f t="shared" si="87"/>
        <v>0</v>
      </c>
      <c r="L800" s="994"/>
      <c r="M800" s="47"/>
      <c r="N800" s="34"/>
      <c r="O800" s="422"/>
    </row>
    <row r="801" spans="1:15" hidden="1" outlineLevel="1" x14ac:dyDescent="0.2">
      <c r="A801" s="804">
        <v>9</v>
      </c>
      <c r="B801" s="365"/>
      <c r="C801" s="382"/>
      <c r="D801" s="996"/>
      <c r="E801" s="376"/>
      <c r="F801" s="379"/>
      <c r="G801" s="379"/>
      <c r="H801" s="979">
        <f t="shared" si="84"/>
        <v>0</v>
      </c>
      <c r="I801" s="980">
        <f t="shared" si="85"/>
        <v>0</v>
      </c>
      <c r="J801" s="186">
        <f t="shared" si="86"/>
        <v>0</v>
      </c>
      <c r="K801" s="186">
        <f t="shared" si="87"/>
        <v>0</v>
      </c>
      <c r="L801" s="994"/>
      <c r="M801" s="47"/>
      <c r="N801" s="34"/>
      <c r="O801" s="422"/>
    </row>
    <row r="802" spans="1:15" hidden="1" outlineLevel="1" x14ac:dyDescent="0.2">
      <c r="A802" s="803">
        <v>10</v>
      </c>
      <c r="B802" s="365"/>
      <c r="C802" s="382"/>
      <c r="D802" s="996"/>
      <c r="E802" s="376"/>
      <c r="F802" s="379"/>
      <c r="G802" s="379"/>
      <c r="H802" s="979">
        <f t="shared" si="84"/>
        <v>0</v>
      </c>
      <c r="I802" s="980">
        <f t="shared" si="85"/>
        <v>0</v>
      </c>
      <c r="J802" s="186">
        <f t="shared" si="86"/>
        <v>0</v>
      </c>
      <c r="K802" s="186">
        <f t="shared" si="87"/>
        <v>0</v>
      </c>
      <c r="L802" s="994"/>
      <c r="M802" s="47"/>
      <c r="N802" s="34"/>
      <c r="O802" s="422"/>
    </row>
    <row r="803" spans="1:15" hidden="1" outlineLevel="1" x14ac:dyDescent="0.2">
      <c r="A803" s="804">
        <v>11</v>
      </c>
      <c r="B803" s="365"/>
      <c r="C803" s="382"/>
      <c r="D803" s="996"/>
      <c r="E803" s="376"/>
      <c r="F803" s="379"/>
      <c r="G803" s="379"/>
      <c r="H803" s="979">
        <f t="shared" si="84"/>
        <v>0</v>
      </c>
      <c r="I803" s="980">
        <f t="shared" si="85"/>
        <v>0</v>
      </c>
      <c r="J803" s="186">
        <f t="shared" si="86"/>
        <v>0</v>
      </c>
      <c r="K803" s="186">
        <f t="shared" si="87"/>
        <v>0</v>
      </c>
      <c r="L803" s="994"/>
      <c r="M803" s="47"/>
      <c r="N803" s="34"/>
      <c r="O803" s="422"/>
    </row>
    <row r="804" spans="1:15" hidden="1" outlineLevel="1" x14ac:dyDescent="0.2">
      <c r="A804" s="803">
        <v>12</v>
      </c>
      <c r="B804" s="794"/>
      <c r="C804" s="795"/>
      <c r="D804" s="792"/>
      <c r="E804" s="796"/>
      <c r="F804" s="790"/>
      <c r="G804" s="790"/>
      <c r="H804" s="997">
        <f t="shared" si="84"/>
        <v>0</v>
      </c>
      <c r="I804" s="998">
        <f t="shared" si="85"/>
        <v>0</v>
      </c>
      <c r="J804" s="186">
        <f t="shared" si="86"/>
        <v>0</v>
      </c>
      <c r="K804" s="186">
        <f t="shared" si="87"/>
        <v>0</v>
      </c>
      <c r="L804" s="994"/>
      <c r="M804" s="47"/>
      <c r="N804" s="34"/>
      <c r="O804" s="422"/>
    </row>
    <row r="805" spans="1:15" hidden="1" outlineLevel="1" x14ac:dyDescent="0.2">
      <c r="A805" s="804">
        <v>13</v>
      </c>
      <c r="B805" s="365"/>
      <c r="C805" s="382"/>
      <c r="D805" s="996"/>
      <c r="E805" s="376"/>
      <c r="F805" s="379"/>
      <c r="G805" s="379"/>
      <c r="H805" s="979">
        <f t="shared" si="84"/>
        <v>0</v>
      </c>
      <c r="I805" s="980">
        <f t="shared" si="85"/>
        <v>0</v>
      </c>
      <c r="J805" s="186">
        <f t="shared" si="86"/>
        <v>0</v>
      </c>
      <c r="K805" s="186">
        <f t="shared" si="87"/>
        <v>0</v>
      </c>
      <c r="L805" s="994"/>
      <c r="M805" s="47"/>
      <c r="N805" s="34"/>
      <c r="O805" s="422"/>
    </row>
    <row r="806" spans="1:15" hidden="1" outlineLevel="1" x14ac:dyDescent="0.2">
      <c r="A806" s="803">
        <v>14</v>
      </c>
      <c r="B806" s="365"/>
      <c r="C806" s="382"/>
      <c r="D806" s="996"/>
      <c r="E806" s="376"/>
      <c r="F806" s="379"/>
      <c r="G806" s="379"/>
      <c r="H806" s="979">
        <f t="shared" si="84"/>
        <v>0</v>
      </c>
      <c r="I806" s="980">
        <f t="shared" si="85"/>
        <v>0</v>
      </c>
      <c r="J806" s="186">
        <f t="shared" si="86"/>
        <v>0</v>
      </c>
      <c r="K806" s="186">
        <f t="shared" si="87"/>
        <v>0</v>
      </c>
      <c r="L806" s="994"/>
      <c r="M806" s="47"/>
      <c r="N806" s="34"/>
      <c r="O806" s="422"/>
    </row>
    <row r="807" spans="1:15" s="537" customFormat="1" ht="13.5" hidden="1" outlineLevel="1" thickBot="1" x14ac:dyDescent="0.25">
      <c r="A807" s="805">
        <v>15</v>
      </c>
      <c r="B807" s="798" t="s">
        <v>147</v>
      </c>
      <c r="C807" s="797"/>
      <c r="D807" s="793"/>
      <c r="E807" s="798" t="s">
        <v>26</v>
      </c>
      <c r="F807" s="791"/>
      <c r="G807" s="791"/>
      <c r="H807" s="924">
        <f t="shared" si="84"/>
        <v>0</v>
      </c>
      <c r="I807" s="925">
        <f t="shared" si="85"/>
        <v>0</v>
      </c>
      <c r="J807" s="196">
        <f t="shared" si="86"/>
        <v>0</v>
      </c>
      <c r="K807" s="196">
        <f t="shared" si="87"/>
        <v>0</v>
      </c>
      <c r="L807" s="273"/>
      <c r="M807" s="47"/>
      <c r="N807" s="34"/>
    </row>
    <row r="808" spans="1:15" s="537" customFormat="1" ht="28.5" hidden="1" customHeight="1" outlineLevel="1" thickBot="1" x14ac:dyDescent="0.25">
      <c r="A808" s="1118" t="s">
        <v>321</v>
      </c>
      <c r="B808" s="1119"/>
      <c r="C808" s="799"/>
      <c r="D808" s="800"/>
      <c r="E808" s="801"/>
      <c r="F808" s="802"/>
      <c r="G808" s="802"/>
      <c r="H808" s="198">
        <f>ROUND(SUM(H787:H807),0)</f>
        <v>0</v>
      </c>
      <c r="I808" s="198">
        <f>ROUND(SUM(I787:I807),0)</f>
        <v>0</v>
      </c>
      <c r="J808" s="199">
        <f>ROUND(SUM(J788:J807),0)</f>
        <v>0</v>
      </c>
      <c r="K808" s="199">
        <f>ROUND(SUM(K788:K807),0)</f>
        <v>0</v>
      </c>
      <c r="L808" s="274"/>
      <c r="M808" s="47"/>
      <c r="N808" s="34"/>
    </row>
    <row r="809" spans="1:15" ht="27.75" hidden="1" customHeight="1" outlineLevel="1" thickBot="1" x14ac:dyDescent="0.25">
      <c r="A809" s="1121" t="s">
        <v>267</v>
      </c>
      <c r="B809" s="1122"/>
      <c r="C809" s="1122"/>
      <c r="D809" s="1122"/>
      <c r="E809" s="1122"/>
      <c r="F809" s="1122"/>
      <c r="G809" s="1122"/>
      <c r="H809" s="1122"/>
      <c r="I809" s="1123"/>
      <c r="J809" s="855"/>
      <c r="K809" s="855"/>
      <c r="L809" s="469"/>
      <c r="M809" s="467"/>
    </row>
    <row r="810" spans="1:15" s="537" customFormat="1" ht="15.75" hidden="1" outlineLevel="1" x14ac:dyDescent="0.2">
      <c r="A810" s="1210">
        <v>1</v>
      </c>
      <c r="B810" s="298"/>
      <c r="C810" s="706"/>
      <c r="D810" s="1219"/>
      <c r="E810" s="1218" t="s">
        <v>21</v>
      </c>
      <c r="F810" s="1209"/>
      <c r="G810" s="1209"/>
      <c r="H810" s="1223">
        <f>D810*F810</f>
        <v>0</v>
      </c>
      <c r="I810" s="1202">
        <f>D810*G810</f>
        <v>0</v>
      </c>
      <c r="J810" s="196">
        <f>SUM(H810:I810)</f>
        <v>0</v>
      </c>
      <c r="K810" s="196">
        <f>J810*1.27</f>
        <v>0</v>
      </c>
      <c r="L810" s="273"/>
      <c r="M810" s="1224"/>
      <c r="N810" s="34"/>
    </row>
    <row r="811" spans="1:15" s="537" customFormat="1" ht="15.75" hidden="1" outlineLevel="1" x14ac:dyDescent="0.2">
      <c r="A811" s="1211"/>
      <c r="B811" s="35"/>
      <c r="C811" s="684"/>
      <c r="D811" s="1220"/>
      <c r="E811" s="1096"/>
      <c r="F811" s="1094"/>
      <c r="G811" s="1094"/>
      <c r="H811" s="1125"/>
      <c r="I811" s="1126"/>
      <c r="J811" s="196"/>
      <c r="K811" s="196"/>
      <c r="L811" s="273"/>
      <c r="M811" s="1224"/>
      <c r="N811" s="34"/>
    </row>
    <row r="812" spans="1:15" hidden="1" outlineLevel="1" x14ac:dyDescent="0.2">
      <c r="A812" s="995">
        <v>2</v>
      </c>
      <c r="B812" s="365"/>
      <c r="C812" s="382"/>
      <c r="D812" s="806"/>
      <c r="E812" s="376"/>
      <c r="F812" s="379"/>
      <c r="G812" s="379"/>
      <c r="H812" s="979">
        <f>D812*F812</f>
        <v>0</v>
      </c>
      <c r="I812" s="980">
        <f>D812*G812</f>
        <v>0</v>
      </c>
      <c r="J812" s="186">
        <f>SUM(H812:I812)</f>
        <v>0</v>
      </c>
      <c r="K812" s="186">
        <f>J812*1.27</f>
        <v>0</v>
      </c>
      <c r="L812" s="994"/>
      <c r="M812" s="47"/>
      <c r="N812" s="34"/>
      <c r="O812" s="422"/>
    </row>
    <row r="813" spans="1:15" hidden="1" outlineLevel="1" x14ac:dyDescent="0.2">
      <c r="A813" s="995">
        <v>3</v>
      </c>
      <c r="B813" s="365"/>
      <c r="C813" s="382"/>
      <c r="D813" s="806"/>
      <c r="E813" s="376"/>
      <c r="F813" s="379"/>
      <c r="G813" s="379"/>
      <c r="H813" s="979">
        <f>D813*F813</f>
        <v>0</v>
      </c>
      <c r="I813" s="980">
        <f>D813*G813</f>
        <v>0</v>
      </c>
      <c r="J813" s="186">
        <f>SUM(H813:I813)</f>
        <v>0</v>
      </c>
      <c r="K813" s="186">
        <f>J813*1.27</f>
        <v>0</v>
      </c>
      <c r="L813" s="994"/>
      <c r="M813" s="47"/>
      <c r="N813" s="34"/>
      <c r="O813" s="422"/>
    </row>
    <row r="814" spans="1:15" hidden="1" outlineLevel="1" x14ac:dyDescent="0.2">
      <c r="A814" s="995">
        <v>4</v>
      </c>
      <c r="B814" s="365"/>
      <c r="C814" s="382"/>
      <c r="D814" s="806"/>
      <c r="E814" s="376"/>
      <c r="F814" s="379"/>
      <c r="G814" s="379"/>
      <c r="H814" s="979">
        <f>D814*F814</f>
        <v>0</v>
      </c>
      <c r="I814" s="980">
        <f>D814*G814</f>
        <v>0</v>
      </c>
      <c r="J814" s="186">
        <f>SUM(H814:I814)</f>
        <v>0</v>
      </c>
      <c r="K814" s="186">
        <f>J814*1.27</f>
        <v>0</v>
      </c>
      <c r="L814" s="994"/>
      <c r="M814" s="47"/>
      <c r="N814" s="34"/>
      <c r="O814" s="422"/>
    </row>
    <row r="815" spans="1:15" s="422" customFormat="1" ht="13.5" hidden="1" outlineLevel="1" thickBot="1" x14ac:dyDescent="0.25">
      <c r="A815" s="15">
        <v>5</v>
      </c>
      <c r="B815" s="791"/>
      <c r="C815" s="797"/>
      <c r="D815" s="807"/>
      <c r="E815" s="791"/>
      <c r="F815" s="791"/>
      <c r="G815" s="791"/>
      <c r="H815" s="979">
        <f>D815*F815</f>
        <v>0</v>
      </c>
      <c r="I815" s="980">
        <f>D815*G815</f>
        <v>0</v>
      </c>
      <c r="J815" s="186">
        <f>SUM(H815:I815)</f>
        <v>0</v>
      </c>
      <c r="K815" s="186">
        <f>J815*1.27</f>
        <v>0</v>
      </c>
      <c r="L815" s="994"/>
      <c r="M815" s="46"/>
      <c r="N815" s="34"/>
    </row>
    <row r="816" spans="1:15" s="17" customFormat="1" ht="28.5" hidden="1" customHeight="1" outlineLevel="1" thickBot="1" x14ac:dyDescent="0.25">
      <c r="A816" s="1110" t="s">
        <v>322</v>
      </c>
      <c r="B816" s="1111"/>
      <c r="C816" s="799"/>
      <c r="D816" s="808"/>
      <c r="E816" s="809"/>
      <c r="F816" s="810"/>
      <c r="G816" s="810"/>
      <c r="H816" s="198">
        <f>ROUND(SUM(H810:H815),0)</f>
        <v>0</v>
      </c>
      <c r="I816" s="198">
        <f>ROUND(SUM(I810:I815),0)</f>
        <v>0</v>
      </c>
      <c r="J816" s="199">
        <f>ROUND(SUM(J810:J815),0)</f>
        <v>0</v>
      </c>
      <c r="K816" s="199">
        <f>ROUND(SUM(K810:K815),0)</f>
        <v>0</v>
      </c>
      <c r="L816" s="274"/>
      <c r="M816" s="46"/>
      <c r="N816" s="34"/>
      <c r="O816" s="23"/>
    </row>
    <row r="817" spans="1:15" ht="25.5" customHeight="1" collapsed="1" thickBot="1" x14ac:dyDescent="0.25">
      <c r="A817" s="643">
        <f>'18'!A29</f>
        <v>0</v>
      </c>
      <c r="B817" s="644">
        <f>'18'!B29</f>
        <v>0</v>
      </c>
      <c r="C817" s="645">
        <f>'18'!E29</f>
        <v>0</v>
      </c>
      <c r="D817" s="645">
        <f>'18'!F29</f>
        <v>0</v>
      </c>
      <c r="E817" s="645">
        <f>'18'!G29</f>
        <v>0</v>
      </c>
      <c r="F817" s="1221" t="s">
        <v>20</v>
      </c>
      <c r="G817" s="1222"/>
      <c r="H817" s="200">
        <f>H808+H816</f>
        <v>0</v>
      </c>
      <c r="I817" s="201">
        <f>I808+I816</f>
        <v>0</v>
      </c>
      <c r="J817" s="202">
        <f>J808+J816</f>
        <v>0</v>
      </c>
      <c r="K817" s="202">
        <f>K808+K816</f>
        <v>0</v>
      </c>
      <c r="L817" s="300">
        <f>IF(K788&gt;0,1,0)</f>
        <v>0</v>
      </c>
    </row>
    <row r="818" spans="1:15" ht="5.25" customHeight="1" thickTop="1" x14ac:dyDescent="0.2">
      <c r="A818" s="1217"/>
      <c r="B818" s="1109"/>
      <c r="C818" s="195"/>
      <c r="D818" s="276"/>
      <c r="E818" s="207"/>
      <c r="F818" s="203"/>
      <c r="G818" s="203"/>
      <c r="H818" s="203"/>
      <c r="I818" s="204"/>
      <c r="J818" s="205"/>
      <c r="K818" s="205"/>
      <c r="L818" s="300"/>
    </row>
    <row r="819" spans="1:15" ht="12.75" customHeight="1" x14ac:dyDescent="0.2">
      <c r="A819" s="1207" t="s">
        <v>319</v>
      </c>
      <c r="B819" s="1208"/>
      <c r="C819" s="1199">
        <f>K808</f>
        <v>0</v>
      </c>
      <c r="D819" s="1199"/>
      <c r="E819" s="1200"/>
      <c r="F819" s="811"/>
      <c r="G819" s="811"/>
      <c r="H819" s="313">
        <f>H808</f>
        <v>0</v>
      </c>
      <c r="I819" s="314">
        <f>I808</f>
        <v>0</v>
      </c>
      <c r="J819" s="205"/>
      <c r="K819" s="205"/>
      <c r="L819" s="300">
        <f>IF(K791&gt;0,1,0)</f>
        <v>0</v>
      </c>
      <c r="M819" s="47"/>
    </row>
    <row r="820" spans="1:15" ht="12.75" customHeight="1" x14ac:dyDescent="0.2">
      <c r="A820" s="1185" t="s">
        <v>320</v>
      </c>
      <c r="B820" s="1186"/>
      <c r="C820" s="1215">
        <f>K816</f>
        <v>0</v>
      </c>
      <c r="D820" s="1215"/>
      <c r="E820" s="1201"/>
      <c r="F820" s="812"/>
      <c r="G820" s="812"/>
      <c r="H820" s="315">
        <f>H816</f>
        <v>0</v>
      </c>
      <c r="I820" s="316">
        <f>I816</f>
        <v>0</v>
      </c>
      <c r="J820" s="205"/>
      <c r="K820" s="205"/>
      <c r="L820" s="275"/>
      <c r="M820" s="47"/>
    </row>
    <row r="821" spans="1:15" ht="12.75" customHeight="1" thickBot="1" x14ac:dyDescent="0.3">
      <c r="A821" s="1193" t="s">
        <v>145</v>
      </c>
      <c r="B821" s="1194"/>
      <c r="C821" s="1195">
        <f>SUM(C819:D820)</f>
        <v>0</v>
      </c>
      <c r="D821" s="1196"/>
      <c r="E821" s="292" t="str">
        <f>IF(C821=K817,"","Hiba!")</f>
        <v/>
      </c>
      <c r="F821" s="813"/>
      <c r="G821" s="813"/>
      <c r="H821" s="813"/>
      <c r="I821" s="814"/>
      <c r="J821" s="205"/>
      <c r="K821" s="205"/>
      <c r="L821" s="275"/>
      <c r="M821" s="47"/>
    </row>
    <row r="822" spans="1:15" ht="6" customHeight="1" thickBot="1" x14ac:dyDescent="0.25">
      <c r="J822" s="205"/>
      <c r="K822" s="205"/>
      <c r="L822" s="275"/>
      <c r="M822" s="47"/>
    </row>
    <row r="823" spans="1:15" s="5" customFormat="1" ht="26.25" hidden="1" outlineLevel="1" thickBot="1" x14ac:dyDescent="0.25">
      <c r="A823" s="788" t="s">
        <v>6</v>
      </c>
      <c r="B823" s="789" t="s">
        <v>7</v>
      </c>
      <c r="C823" s="789" t="s">
        <v>69</v>
      </c>
      <c r="D823" s="789" t="s">
        <v>8</v>
      </c>
      <c r="E823" s="789" t="s">
        <v>9</v>
      </c>
      <c r="F823" s="288" t="s">
        <v>10</v>
      </c>
      <c r="G823" s="288" t="s">
        <v>11</v>
      </c>
      <c r="H823" s="288" t="s">
        <v>12</v>
      </c>
      <c r="I823" s="289" t="s">
        <v>13</v>
      </c>
      <c r="J823" s="936" t="s">
        <v>0</v>
      </c>
      <c r="K823" s="936" t="s">
        <v>1</v>
      </c>
      <c r="L823" s="937"/>
      <c r="M823" s="18" t="s">
        <v>37</v>
      </c>
      <c r="N823" s="84"/>
    </row>
    <row r="824" spans="1:15" ht="27.75" hidden="1" customHeight="1" outlineLevel="1" thickBot="1" x14ac:dyDescent="0.25">
      <c r="A824" s="1121" t="s">
        <v>268</v>
      </c>
      <c r="B824" s="1122"/>
      <c r="C824" s="1122"/>
      <c r="D824" s="1122"/>
      <c r="E824" s="1122"/>
      <c r="F824" s="1122"/>
      <c r="G824" s="1122"/>
      <c r="H824" s="1122"/>
      <c r="I824" s="1123"/>
      <c r="J824" s="855"/>
      <c r="K824" s="855"/>
      <c r="L824" s="469"/>
      <c r="M824" s="467"/>
    </row>
    <row r="825" spans="1:15" ht="15.75" hidden="1" outlineLevel="1" x14ac:dyDescent="0.2">
      <c r="A825" s="1216">
        <v>1</v>
      </c>
      <c r="B825" s="629"/>
      <c r="C825" s="630"/>
      <c r="D825" s="1214"/>
      <c r="E825" s="1187" t="s">
        <v>15</v>
      </c>
      <c r="F825" s="1190"/>
      <c r="G825" s="1190"/>
      <c r="H825" s="1206">
        <f>D825*F825</f>
        <v>0</v>
      </c>
      <c r="I825" s="1179">
        <f>D825*G825</f>
        <v>0</v>
      </c>
      <c r="J825" s="196">
        <f>SUM(H825:I825)</f>
        <v>0</v>
      </c>
      <c r="K825" s="196">
        <f>J825*1.27</f>
        <v>0</v>
      </c>
      <c r="M825" s="1224"/>
      <c r="N825" s="34"/>
      <c r="O825" s="422"/>
    </row>
    <row r="826" spans="1:15" ht="15.75" hidden="1" outlineLevel="1" x14ac:dyDescent="0.2">
      <c r="A826" s="1177"/>
      <c r="B826" s="964" t="s">
        <v>326</v>
      </c>
      <c r="C826" s="631"/>
      <c r="D826" s="1188"/>
      <c r="E826" s="1097"/>
      <c r="F826" s="1095"/>
      <c r="G826" s="1095"/>
      <c r="H826" s="1099"/>
      <c r="I826" s="1098"/>
      <c r="J826" s="196"/>
      <c r="K826" s="196"/>
      <c r="L826" s="273"/>
      <c r="M826" s="1224"/>
      <c r="N826" s="34"/>
      <c r="O826" s="422"/>
    </row>
    <row r="827" spans="1:15" ht="15.75" hidden="1" outlineLevel="1" x14ac:dyDescent="0.2">
      <c r="A827" s="1124"/>
      <c r="B827" s="637" t="s">
        <v>329</v>
      </c>
      <c r="C827" s="631"/>
      <c r="D827" s="1188"/>
      <c r="E827" s="1097"/>
      <c r="F827" s="1095"/>
      <c r="G827" s="1095"/>
      <c r="H827" s="1099"/>
      <c r="I827" s="1098"/>
      <c r="J827" s="196"/>
      <c r="K827" s="196"/>
      <c r="L827" s="273"/>
      <c r="M827" s="725"/>
      <c r="N827" s="34"/>
      <c r="O827" s="422"/>
    </row>
    <row r="828" spans="1:15" ht="15.75" hidden="1" outlineLevel="1" x14ac:dyDescent="0.2">
      <c r="A828" s="1176">
        <v>2</v>
      </c>
      <c r="B828" s="632"/>
      <c r="C828" s="634"/>
      <c r="D828" s="1188"/>
      <c r="E828" s="1097" t="s">
        <v>15</v>
      </c>
      <c r="F828" s="1095"/>
      <c r="G828" s="1095"/>
      <c r="H828" s="1099">
        <f>D828*F828</f>
        <v>0</v>
      </c>
      <c r="I828" s="1098">
        <f>D828*G828</f>
        <v>0</v>
      </c>
      <c r="J828" s="196">
        <f>SUM(H828:I828)</f>
        <v>0</v>
      </c>
      <c r="K828" s="196">
        <f>J828*1.27</f>
        <v>0</v>
      </c>
      <c r="L828" s="273"/>
      <c r="M828" s="1224"/>
      <c r="N828" s="34"/>
      <c r="O828" s="422"/>
    </row>
    <row r="829" spans="1:15" ht="15.75" hidden="1" outlineLevel="1" x14ac:dyDescent="0.2">
      <c r="A829" s="1177"/>
      <c r="B829" s="964" t="s">
        <v>327</v>
      </c>
      <c r="C829" s="631"/>
      <c r="D829" s="1188"/>
      <c r="E829" s="1097"/>
      <c r="F829" s="1095"/>
      <c r="G829" s="1095"/>
      <c r="H829" s="1099"/>
      <c r="I829" s="1098"/>
      <c r="J829" s="196"/>
      <c r="K829" s="196"/>
      <c r="L829" s="273"/>
      <c r="M829" s="1224"/>
      <c r="N829" s="34"/>
      <c r="O829" s="422"/>
    </row>
    <row r="830" spans="1:15" ht="16.5" hidden="1" outlineLevel="1" thickBot="1" x14ac:dyDescent="0.25">
      <c r="A830" s="1178"/>
      <c r="B830" s="636" t="s">
        <v>328</v>
      </c>
      <c r="C830" s="633"/>
      <c r="D830" s="1189"/>
      <c r="E830" s="1191"/>
      <c r="F830" s="1192"/>
      <c r="G830" s="1192"/>
      <c r="H830" s="1184"/>
      <c r="I830" s="1203"/>
      <c r="J830" s="196"/>
      <c r="K830" s="196"/>
      <c r="L830" s="273"/>
      <c r="M830" s="725"/>
      <c r="N830" s="34"/>
      <c r="O830" s="422"/>
    </row>
    <row r="831" spans="1:15" ht="17.25" hidden="1" outlineLevel="1" thickTop="1" thickBot="1" x14ac:dyDescent="0.25">
      <c r="A831" s="1124">
        <v>3</v>
      </c>
      <c r="B831" s="298"/>
      <c r="C831" s="299"/>
      <c r="D831" s="1197"/>
      <c r="E831" s="1212" t="s">
        <v>15</v>
      </c>
      <c r="F831" s="1182"/>
      <c r="G831" s="1182"/>
      <c r="H831" s="1180">
        <f>D831*F831</f>
        <v>0</v>
      </c>
      <c r="I831" s="1204">
        <f>D831*G831</f>
        <v>0</v>
      </c>
      <c r="J831" s="196">
        <f>SUM(H831:I831)</f>
        <v>0</v>
      </c>
      <c r="K831" s="196">
        <f>J831*1.27</f>
        <v>0</v>
      </c>
      <c r="L831" s="273"/>
      <c r="M831" s="1224"/>
      <c r="N831" s="34"/>
      <c r="O831" s="422"/>
    </row>
    <row r="832" spans="1:15" ht="16.5" hidden="1" outlineLevel="1" thickTop="1" x14ac:dyDescent="0.2">
      <c r="A832" s="1115"/>
      <c r="B832" s="187"/>
      <c r="C832" s="294"/>
      <c r="D832" s="1198"/>
      <c r="E832" s="1213"/>
      <c r="F832" s="1183"/>
      <c r="G832" s="1183"/>
      <c r="H832" s="1181"/>
      <c r="I832" s="1205"/>
      <c r="J832" s="196"/>
      <c r="K832" s="196"/>
      <c r="L832" s="273"/>
      <c r="M832" s="1224"/>
      <c r="N832" s="34"/>
      <c r="O832" s="422"/>
    </row>
    <row r="833" spans="1:15" hidden="1" outlineLevel="1" x14ac:dyDescent="0.2">
      <c r="A833" s="803">
        <v>4</v>
      </c>
      <c r="B833" s="365"/>
      <c r="C833" s="382"/>
      <c r="D833" s="996"/>
      <c r="E833" s="376"/>
      <c r="F833" s="379"/>
      <c r="G833" s="379"/>
      <c r="H833" s="979">
        <f t="shared" ref="H833:H844" si="88">D833*F833</f>
        <v>0</v>
      </c>
      <c r="I833" s="980">
        <f t="shared" ref="I833:I844" si="89">D833*G833</f>
        <v>0</v>
      </c>
      <c r="J833" s="186">
        <f t="shared" ref="J833:J844" si="90">SUM(H833:I833)</f>
        <v>0</v>
      </c>
      <c r="K833" s="186">
        <f t="shared" ref="K833:K844" si="91">J833*1.27</f>
        <v>0</v>
      </c>
      <c r="L833" s="994"/>
      <c r="M833" s="47"/>
      <c r="N833" s="34"/>
      <c r="O833" s="422"/>
    </row>
    <row r="834" spans="1:15" hidden="1" outlineLevel="1" x14ac:dyDescent="0.2">
      <c r="A834" s="804">
        <v>5</v>
      </c>
      <c r="B834" s="794"/>
      <c r="C834" s="795"/>
      <c r="D834" s="792"/>
      <c r="E834" s="796"/>
      <c r="F834" s="790"/>
      <c r="G834" s="790"/>
      <c r="H834" s="997">
        <f t="shared" si="88"/>
        <v>0</v>
      </c>
      <c r="I834" s="998">
        <f t="shared" si="89"/>
        <v>0</v>
      </c>
      <c r="J834" s="186">
        <f t="shared" si="90"/>
        <v>0</v>
      </c>
      <c r="K834" s="186">
        <f t="shared" si="91"/>
        <v>0</v>
      </c>
      <c r="L834" s="994"/>
      <c r="M834" s="47"/>
      <c r="N834" s="34"/>
      <c r="O834" s="422"/>
    </row>
    <row r="835" spans="1:15" hidden="1" outlineLevel="1" x14ac:dyDescent="0.2">
      <c r="A835" s="803">
        <v>6</v>
      </c>
      <c r="B835" s="365"/>
      <c r="C835" s="382"/>
      <c r="D835" s="996"/>
      <c r="E835" s="376"/>
      <c r="F835" s="379"/>
      <c r="G835" s="379"/>
      <c r="H835" s="979">
        <f t="shared" si="88"/>
        <v>0</v>
      </c>
      <c r="I835" s="980">
        <f t="shared" si="89"/>
        <v>0</v>
      </c>
      <c r="J835" s="186">
        <f t="shared" si="90"/>
        <v>0</v>
      </c>
      <c r="K835" s="186">
        <f t="shared" si="91"/>
        <v>0</v>
      </c>
      <c r="L835" s="994"/>
      <c r="M835" s="47"/>
      <c r="N835" s="34"/>
      <c r="O835" s="422"/>
    </row>
    <row r="836" spans="1:15" hidden="1" outlineLevel="1" x14ac:dyDescent="0.2">
      <c r="A836" s="804">
        <v>7</v>
      </c>
      <c r="B836" s="365"/>
      <c r="C836" s="382"/>
      <c r="D836" s="996"/>
      <c r="E836" s="376"/>
      <c r="F836" s="379"/>
      <c r="G836" s="379"/>
      <c r="H836" s="979">
        <f t="shared" si="88"/>
        <v>0</v>
      </c>
      <c r="I836" s="980">
        <f t="shared" si="89"/>
        <v>0</v>
      </c>
      <c r="J836" s="186">
        <f t="shared" si="90"/>
        <v>0</v>
      </c>
      <c r="K836" s="186">
        <f t="shared" si="91"/>
        <v>0</v>
      </c>
      <c r="L836" s="994"/>
      <c r="M836" s="47"/>
      <c r="N836" s="34"/>
      <c r="O836" s="422"/>
    </row>
    <row r="837" spans="1:15" hidden="1" outlineLevel="1" x14ac:dyDescent="0.2">
      <c r="A837" s="803">
        <v>8</v>
      </c>
      <c r="B837" s="794"/>
      <c r="C837" s="795"/>
      <c r="D837" s="792"/>
      <c r="E837" s="796"/>
      <c r="F837" s="790"/>
      <c r="G837" s="790"/>
      <c r="H837" s="997">
        <f t="shared" si="88"/>
        <v>0</v>
      </c>
      <c r="I837" s="998">
        <f t="shared" si="89"/>
        <v>0</v>
      </c>
      <c r="J837" s="186">
        <f t="shared" si="90"/>
        <v>0</v>
      </c>
      <c r="K837" s="186">
        <f t="shared" si="91"/>
        <v>0</v>
      </c>
      <c r="L837" s="994"/>
      <c r="M837" s="47"/>
      <c r="N837" s="34"/>
      <c r="O837" s="422"/>
    </row>
    <row r="838" spans="1:15" hidden="1" outlineLevel="1" x14ac:dyDescent="0.2">
      <c r="A838" s="804">
        <v>9</v>
      </c>
      <c r="B838" s="365"/>
      <c r="C838" s="382"/>
      <c r="D838" s="996"/>
      <c r="E838" s="376"/>
      <c r="F838" s="379"/>
      <c r="G838" s="379"/>
      <c r="H838" s="979">
        <f t="shared" si="88"/>
        <v>0</v>
      </c>
      <c r="I838" s="980">
        <f t="shared" si="89"/>
        <v>0</v>
      </c>
      <c r="J838" s="186">
        <f t="shared" si="90"/>
        <v>0</v>
      </c>
      <c r="K838" s="186">
        <f t="shared" si="91"/>
        <v>0</v>
      </c>
      <c r="L838" s="994"/>
      <c r="M838" s="47"/>
      <c r="N838" s="34"/>
      <c r="O838" s="422"/>
    </row>
    <row r="839" spans="1:15" hidden="1" outlineLevel="1" x14ac:dyDescent="0.2">
      <c r="A839" s="803">
        <v>10</v>
      </c>
      <c r="B839" s="365"/>
      <c r="C839" s="382"/>
      <c r="D839" s="996"/>
      <c r="E839" s="376"/>
      <c r="F839" s="379"/>
      <c r="G839" s="379"/>
      <c r="H839" s="979">
        <f t="shared" si="88"/>
        <v>0</v>
      </c>
      <c r="I839" s="980">
        <f t="shared" si="89"/>
        <v>0</v>
      </c>
      <c r="J839" s="186">
        <f t="shared" si="90"/>
        <v>0</v>
      </c>
      <c r="K839" s="186">
        <f t="shared" si="91"/>
        <v>0</v>
      </c>
      <c r="L839" s="994"/>
      <c r="M839" s="47"/>
      <c r="N839" s="34"/>
      <c r="O839" s="422"/>
    </row>
    <row r="840" spans="1:15" hidden="1" outlineLevel="1" x14ac:dyDescent="0.2">
      <c r="A840" s="804">
        <v>11</v>
      </c>
      <c r="B840" s="365"/>
      <c r="C840" s="382"/>
      <c r="D840" s="996"/>
      <c r="E840" s="376"/>
      <c r="F840" s="379"/>
      <c r="G840" s="379"/>
      <c r="H840" s="979">
        <f t="shared" si="88"/>
        <v>0</v>
      </c>
      <c r="I840" s="980">
        <f t="shared" si="89"/>
        <v>0</v>
      </c>
      <c r="J840" s="186">
        <f t="shared" si="90"/>
        <v>0</v>
      </c>
      <c r="K840" s="186">
        <f t="shared" si="91"/>
        <v>0</v>
      </c>
      <c r="L840" s="994"/>
      <c r="M840" s="47"/>
      <c r="N840" s="34"/>
      <c r="O840" s="422"/>
    </row>
    <row r="841" spans="1:15" hidden="1" outlineLevel="1" x14ac:dyDescent="0.2">
      <c r="A841" s="803">
        <v>12</v>
      </c>
      <c r="B841" s="794"/>
      <c r="C841" s="795"/>
      <c r="D841" s="792"/>
      <c r="E841" s="796"/>
      <c r="F841" s="790"/>
      <c r="G841" s="790"/>
      <c r="H841" s="997">
        <f t="shared" si="88"/>
        <v>0</v>
      </c>
      <c r="I841" s="998">
        <f t="shared" si="89"/>
        <v>0</v>
      </c>
      <c r="J841" s="186">
        <f t="shared" si="90"/>
        <v>0</v>
      </c>
      <c r="K841" s="186">
        <f t="shared" si="91"/>
        <v>0</v>
      </c>
      <c r="L841" s="994"/>
      <c r="M841" s="47"/>
      <c r="N841" s="34"/>
      <c r="O841" s="422"/>
    </row>
    <row r="842" spans="1:15" hidden="1" outlineLevel="1" x14ac:dyDescent="0.2">
      <c r="A842" s="804">
        <v>13</v>
      </c>
      <c r="B842" s="365"/>
      <c r="C842" s="382"/>
      <c r="D842" s="996"/>
      <c r="E842" s="376"/>
      <c r="F842" s="379"/>
      <c r="G842" s="379"/>
      <c r="H842" s="979">
        <f t="shared" si="88"/>
        <v>0</v>
      </c>
      <c r="I842" s="980">
        <f t="shared" si="89"/>
        <v>0</v>
      </c>
      <c r="J842" s="186">
        <f t="shared" si="90"/>
        <v>0</v>
      </c>
      <c r="K842" s="186">
        <f t="shared" si="91"/>
        <v>0</v>
      </c>
      <c r="L842" s="994"/>
      <c r="M842" s="47"/>
      <c r="N842" s="34"/>
      <c r="O842" s="422"/>
    </row>
    <row r="843" spans="1:15" hidden="1" outlineLevel="1" x14ac:dyDescent="0.2">
      <c r="A843" s="803">
        <v>14</v>
      </c>
      <c r="B843" s="365"/>
      <c r="C843" s="382"/>
      <c r="D843" s="996"/>
      <c r="E843" s="376"/>
      <c r="F843" s="379"/>
      <c r="G843" s="379"/>
      <c r="H843" s="979">
        <f t="shared" si="88"/>
        <v>0</v>
      </c>
      <c r="I843" s="980">
        <f t="shared" si="89"/>
        <v>0</v>
      </c>
      <c r="J843" s="186">
        <f t="shared" si="90"/>
        <v>0</v>
      </c>
      <c r="K843" s="186">
        <f t="shared" si="91"/>
        <v>0</v>
      </c>
      <c r="L843" s="994"/>
      <c r="M843" s="47"/>
      <c r="N843" s="34"/>
      <c r="O843" s="422"/>
    </row>
    <row r="844" spans="1:15" s="537" customFormat="1" ht="13.5" hidden="1" outlineLevel="1" thickBot="1" x14ac:dyDescent="0.25">
      <c r="A844" s="805">
        <v>15</v>
      </c>
      <c r="B844" s="798" t="s">
        <v>147</v>
      </c>
      <c r="C844" s="797"/>
      <c r="D844" s="793"/>
      <c r="E844" s="798" t="s">
        <v>26</v>
      </c>
      <c r="F844" s="791"/>
      <c r="G844" s="791"/>
      <c r="H844" s="924">
        <f t="shared" si="88"/>
        <v>0</v>
      </c>
      <c r="I844" s="925">
        <f t="shared" si="89"/>
        <v>0</v>
      </c>
      <c r="J844" s="196">
        <f t="shared" si="90"/>
        <v>0</v>
      </c>
      <c r="K844" s="196">
        <f t="shared" si="91"/>
        <v>0</v>
      </c>
      <c r="L844" s="273"/>
      <c r="M844" s="47"/>
      <c r="N844" s="34"/>
    </row>
    <row r="845" spans="1:15" s="537" customFormat="1" ht="28.5" hidden="1" customHeight="1" outlineLevel="1" thickBot="1" x14ac:dyDescent="0.25">
      <c r="A845" s="1118" t="s">
        <v>321</v>
      </c>
      <c r="B845" s="1119"/>
      <c r="C845" s="799"/>
      <c r="D845" s="800"/>
      <c r="E845" s="801"/>
      <c r="F845" s="802"/>
      <c r="G845" s="802"/>
      <c r="H845" s="198">
        <f>ROUND(SUM(H824:H844),0)</f>
        <v>0</v>
      </c>
      <c r="I845" s="198">
        <f>ROUND(SUM(I824:I844),0)</f>
        <v>0</v>
      </c>
      <c r="J845" s="199">
        <f>ROUND(SUM(J825:J844),0)</f>
        <v>0</v>
      </c>
      <c r="K845" s="199">
        <f>ROUND(SUM(K825:K844),0)</f>
        <v>0</v>
      </c>
      <c r="L845" s="274"/>
      <c r="M845" s="47"/>
      <c r="N845" s="34"/>
    </row>
    <row r="846" spans="1:15" ht="27.75" hidden="1" customHeight="1" outlineLevel="1" thickBot="1" x14ac:dyDescent="0.25">
      <c r="A846" s="1121" t="s">
        <v>267</v>
      </c>
      <c r="B846" s="1122"/>
      <c r="C846" s="1122"/>
      <c r="D846" s="1122"/>
      <c r="E846" s="1122"/>
      <c r="F846" s="1122"/>
      <c r="G846" s="1122"/>
      <c r="H846" s="1122"/>
      <c r="I846" s="1123"/>
      <c r="J846" s="855"/>
      <c r="K846" s="855"/>
      <c r="L846" s="469"/>
      <c r="M846" s="467"/>
    </row>
    <row r="847" spans="1:15" s="537" customFormat="1" ht="15.75" hidden="1" outlineLevel="1" x14ac:dyDescent="0.2">
      <c r="A847" s="1210">
        <v>1</v>
      </c>
      <c r="B847" s="298"/>
      <c r="C847" s="706"/>
      <c r="D847" s="1219"/>
      <c r="E847" s="1218" t="s">
        <v>21</v>
      </c>
      <c r="F847" s="1209"/>
      <c r="G847" s="1209"/>
      <c r="H847" s="1223">
        <f>D847*F847</f>
        <v>0</v>
      </c>
      <c r="I847" s="1202">
        <f>D847*G847</f>
        <v>0</v>
      </c>
      <c r="J847" s="196">
        <f>SUM(H847:I847)</f>
        <v>0</v>
      </c>
      <c r="K847" s="196">
        <f>J847*1.27</f>
        <v>0</v>
      </c>
      <c r="L847" s="273"/>
      <c r="M847" s="1224"/>
      <c r="N847" s="34"/>
    </row>
    <row r="848" spans="1:15" s="537" customFormat="1" ht="15.75" hidden="1" outlineLevel="1" x14ac:dyDescent="0.2">
      <c r="A848" s="1211"/>
      <c r="B848" s="35"/>
      <c r="C848" s="684"/>
      <c r="D848" s="1220"/>
      <c r="E848" s="1096"/>
      <c r="F848" s="1094"/>
      <c r="G848" s="1094"/>
      <c r="H848" s="1125"/>
      <c r="I848" s="1126"/>
      <c r="J848" s="196"/>
      <c r="K848" s="196"/>
      <c r="L848" s="273"/>
      <c r="M848" s="1224"/>
      <c r="N848" s="34"/>
    </row>
    <row r="849" spans="1:15" hidden="1" outlineLevel="1" x14ac:dyDescent="0.2">
      <c r="A849" s="995">
        <v>2</v>
      </c>
      <c r="B849" s="365"/>
      <c r="C849" s="382"/>
      <c r="D849" s="806"/>
      <c r="E849" s="376"/>
      <c r="F849" s="379"/>
      <c r="G849" s="379"/>
      <c r="H849" s="979">
        <f>D849*F849</f>
        <v>0</v>
      </c>
      <c r="I849" s="980">
        <f>D849*G849</f>
        <v>0</v>
      </c>
      <c r="J849" s="186">
        <f>SUM(H849:I849)</f>
        <v>0</v>
      </c>
      <c r="K849" s="186">
        <f>J849*1.27</f>
        <v>0</v>
      </c>
      <c r="L849" s="994"/>
      <c r="M849" s="47"/>
      <c r="N849" s="34"/>
      <c r="O849" s="422"/>
    </row>
    <row r="850" spans="1:15" hidden="1" outlineLevel="1" x14ac:dyDescent="0.2">
      <c r="A850" s="995">
        <v>3</v>
      </c>
      <c r="B850" s="365"/>
      <c r="C850" s="382"/>
      <c r="D850" s="806"/>
      <c r="E850" s="376"/>
      <c r="F850" s="379"/>
      <c r="G850" s="379"/>
      <c r="H850" s="979">
        <f>D850*F850</f>
        <v>0</v>
      </c>
      <c r="I850" s="980">
        <f>D850*G850</f>
        <v>0</v>
      </c>
      <c r="J850" s="186">
        <f>SUM(H850:I850)</f>
        <v>0</v>
      </c>
      <c r="K850" s="186">
        <f>J850*1.27</f>
        <v>0</v>
      </c>
      <c r="L850" s="994"/>
      <c r="M850" s="47"/>
      <c r="N850" s="34"/>
      <c r="O850" s="422"/>
    </row>
    <row r="851" spans="1:15" hidden="1" outlineLevel="1" x14ac:dyDescent="0.2">
      <c r="A851" s="995">
        <v>4</v>
      </c>
      <c r="B851" s="365"/>
      <c r="C851" s="382"/>
      <c r="D851" s="806"/>
      <c r="E851" s="376"/>
      <c r="F851" s="379"/>
      <c r="G851" s="379"/>
      <c r="H851" s="979">
        <f>D851*F851</f>
        <v>0</v>
      </c>
      <c r="I851" s="980">
        <f>D851*G851</f>
        <v>0</v>
      </c>
      <c r="J851" s="186">
        <f>SUM(H851:I851)</f>
        <v>0</v>
      </c>
      <c r="K851" s="186">
        <f>J851*1.27</f>
        <v>0</v>
      </c>
      <c r="L851" s="994"/>
      <c r="M851" s="47"/>
      <c r="N851" s="34"/>
      <c r="O851" s="422"/>
    </row>
    <row r="852" spans="1:15" s="422" customFormat="1" ht="13.5" hidden="1" outlineLevel="1" thickBot="1" x14ac:dyDescent="0.25">
      <c r="A852" s="15">
        <v>5</v>
      </c>
      <c r="B852" s="791"/>
      <c r="C852" s="797"/>
      <c r="D852" s="807"/>
      <c r="E852" s="791"/>
      <c r="F852" s="791"/>
      <c r="G852" s="791"/>
      <c r="H852" s="979">
        <f>D852*F852</f>
        <v>0</v>
      </c>
      <c r="I852" s="980">
        <f>D852*G852</f>
        <v>0</v>
      </c>
      <c r="J852" s="186">
        <f>SUM(H852:I852)</f>
        <v>0</v>
      </c>
      <c r="K852" s="186">
        <f>J852*1.27</f>
        <v>0</v>
      </c>
      <c r="L852" s="994"/>
      <c r="M852" s="46"/>
      <c r="N852" s="34"/>
    </row>
    <row r="853" spans="1:15" s="17" customFormat="1" ht="28.5" hidden="1" customHeight="1" outlineLevel="1" thickBot="1" x14ac:dyDescent="0.25">
      <c r="A853" s="1110" t="s">
        <v>322</v>
      </c>
      <c r="B853" s="1111"/>
      <c r="C853" s="799"/>
      <c r="D853" s="808"/>
      <c r="E853" s="809"/>
      <c r="F853" s="810"/>
      <c r="G853" s="810"/>
      <c r="H853" s="198">
        <f>ROUND(SUM(H847:H852),0)</f>
        <v>0</v>
      </c>
      <c r="I853" s="198">
        <f>ROUND(SUM(I847:I852),0)</f>
        <v>0</v>
      </c>
      <c r="J853" s="199">
        <f>ROUND(SUM(J847:J852),0)</f>
        <v>0</v>
      </c>
      <c r="K853" s="199">
        <f>ROUND(SUM(K847:K852),0)</f>
        <v>0</v>
      </c>
      <c r="L853" s="274"/>
      <c r="M853" s="46"/>
      <c r="N853" s="34"/>
      <c r="O853" s="23"/>
    </row>
    <row r="854" spans="1:15" ht="25.5" customHeight="1" collapsed="1" thickBot="1" x14ac:dyDescent="0.25">
      <c r="A854" s="643">
        <f>'18'!A30</f>
        <v>0</v>
      </c>
      <c r="B854" s="644">
        <f>'18'!B30</f>
        <v>0</v>
      </c>
      <c r="C854" s="645">
        <f>'18'!E30</f>
        <v>0</v>
      </c>
      <c r="D854" s="645">
        <f>'18'!F30</f>
        <v>0</v>
      </c>
      <c r="E854" s="645">
        <f>'18'!G30</f>
        <v>0</v>
      </c>
      <c r="F854" s="1221" t="s">
        <v>20</v>
      </c>
      <c r="G854" s="1222"/>
      <c r="H854" s="200">
        <f>H845+H853</f>
        <v>0</v>
      </c>
      <c r="I854" s="201">
        <f>I845+I853</f>
        <v>0</v>
      </c>
      <c r="J854" s="202">
        <f>J845+J853</f>
        <v>0</v>
      </c>
      <c r="K854" s="202">
        <f>K845+K853</f>
        <v>0</v>
      </c>
      <c r="L854" s="300">
        <f>IF(K825&gt;0,1,0)</f>
        <v>0</v>
      </c>
    </row>
    <row r="855" spans="1:15" ht="5.25" customHeight="1" thickTop="1" x14ac:dyDescent="0.2">
      <c r="A855" s="1217"/>
      <c r="B855" s="1109"/>
      <c r="C855" s="195"/>
      <c r="D855" s="276"/>
      <c r="E855" s="207"/>
      <c r="F855" s="203"/>
      <c r="G855" s="203"/>
      <c r="H855" s="203"/>
      <c r="I855" s="204"/>
      <c r="J855" s="205"/>
      <c r="K855" s="205"/>
      <c r="L855" s="300"/>
    </row>
    <row r="856" spans="1:15" ht="12.75" customHeight="1" x14ac:dyDescent="0.2">
      <c r="A856" s="1207" t="s">
        <v>319</v>
      </c>
      <c r="B856" s="1208"/>
      <c r="C856" s="1199">
        <f>K845</f>
        <v>0</v>
      </c>
      <c r="D856" s="1199"/>
      <c r="E856" s="1200"/>
      <c r="F856" s="811"/>
      <c r="G856" s="811"/>
      <c r="H856" s="313">
        <f>H845</f>
        <v>0</v>
      </c>
      <c r="I856" s="314">
        <f>I845</f>
        <v>0</v>
      </c>
      <c r="J856" s="205"/>
      <c r="K856" s="205"/>
      <c r="L856" s="300">
        <f>IF(K828&gt;0,1,0)</f>
        <v>0</v>
      </c>
      <c r="M856" s="47"/>
    </row>
    <row r="857" spans="1:15" ht="12.75" customHeight="1" x14ac:dyDescent="0.2">
      <c r="A857" s="1185" t="s">
        <v>320</v>
      </c>
      <c r="B857" s="1186"/>
      <c r="C857" s="1215">
        <f>K853</f>
        <v>0</v>
      </c>
      <c r="D857" s="1215"/>
      <c r="E857" s="1201"/>
      <c r="F857" s="812"/>
      <c r="G857" s="812"/>
      <c r="H857" s="315">
        <f>H853</f>
        <v>0</v>
      </c>
      <c r="I857" s="316">
        <f>I853</f>
        <v>0</v>
      </c>
      <c r="J857" s="205"/>
      <c r="K857" s="205"/>
      <c r="L857" s="275"/>
      <c r="M857" s="47"/>
    </row>
    <row r="858" spans="1:15" ht="12.75" customHeight="1" thickBot="1" x14ac:dyDescent="0.3">
      <c r="A858" s="1193" t="s">
        <v>145</v>
      </c>
      <c r="B858" s="1194"/>
      <c r="C858" s="1195">
        <f>SUM(C856:D857)</f>
        <v>0</v>
      </c>
      <c r="D858" s="1196"/>
      <c r="E858" s="292" t="str">
        <f>IF(C858=K854,"","Hiba!")</f>
        <v/>
      </c>
      <c r="F858" s="813"/>
      <c r="G858" s="813"/>
      <c r="H858" s="813"/>
      <c r="I858" s="814"/>
      <c r="J858" s="205"/>
      <c r="K858" s="205"/>
      <c r="L858" s="275"/>
      <c r="M858" s="47"/>
    </row>
    <row r="859" spans="1:15" ht="6" customHeight="1" thickBot="1" x14ac:dyDescent="0.25">
      <c r="J859" s="205"/>
      <c r="K859" s="205"/>
      <c r="L859" s="275"/>
      <c r="M859" s="47"/>
    </row>
    <row r="860" spans="1:15" s="5" customFormat="1" ht="26.25" hidden="1" outlineLevel="1" thickBot="1" x14ac:dyDescent="0.25">
      <c r="A860" s="788" t="s">
        <v>6</v>
      </c>
      <c r="B860" s="789" t="s">
        <v>7</v>
      </c>
      <c r="C860" s="789" t="s">
        <v>69</v>
      </c>
      <c r="D860" s="789" t="s">
        <v>8</v>
      </c>
      <c r="E860" s="789" t="s">
        <v>9</v>
      </c>
      <c r="F860" s="288" t="s">
        <v>10</v>
      </c>
      <c r="G860" s="288" t="s">
        <v>11</v>
      </c>
      <c r="H860" s="288" t="s">
        <v>12</v>
      </c>
      <c r="I860" s="289" t="s">
        <v>13</v>
      </c>
      <c r="J860" s="936" t="s">
        <v>0</v>
      </c>
      <c r="K860" s="936" t="s">
        <v>1</v>
      </c>
      <c r="L860" s="937"/>
      <c r="M860" s="18" t="s">
        <v>37</v>
      </c>
      <c r="N860" s="84"/>
    </row>
    <row r="861" spans="1:15" ht="27.75" hidden="1" customHeight="1" outlineLevel="1" thickBot="1" x14ac:dyDescent="0.25">
      <c r="A861" s="1121" t="s">
        <v>268</v>
      </c>
      <c r="B861" s="1122"/>
      <c r="C861" s="1122"/>
      <c r="D861" s="1122"/>
      <c r="E861" s="1122"/>
      <c r="F861" s="1122"/>
      <c r="G861" s="1122"/>
      <c r="H861" s="1122"/>
      <c r="I861" s="1123"/>
      <c r="J861" s="855"/>
      <c r="K861" s="855"/>
      <c r="L861" s="469"/>
      <c r="M861" s="467"/>
    </row>
    <row r="862" spans="1:15" ht="15.75" hidden="1" outlineLevel="1" x14ac:dyDescent="0.2">
      <c r="A862" s="1216">
        <v>1</v>
      </c>
      <c r="B862" s="629"/>
      <c r="C862" s="630"/>
      <c r="D862" s="1214"/>
      <c r="E862" s="1187" t="s">
        <v>15</v>
      </c>
      <c r="F862" s="1190"/>
      <c r="G862" s="1190"/>
      <c r="H862" s="1206">
        <f>D862*F862</f>
        <v>0</v>
      </c>
      <c r="I862" s="1179">
        <f>D862*G862</f>
        <v>0</v>
      </c>
      <c r="J862" s="196">
        <f>SUM(H862:I862)</f>
        <v>0</v>
      </c>
      <c r="K862" s="196">
        <f>J862*1.27</f>
        <v>0</v>
      </c>
      <c r="M862" s="1224"/>
      <c r="N862" s="34"/>
      <c r="O862" s="422"/>
    </row>
    <row r="863" spans="1:15" ht="15.75" hidden="1" outlineLevel="1" x14ac:dyDescent="0.2">
      <c r="A863" s="1177"/>
      <c r="B863" s="964" t="s">
        <v>326</v>
      </c>
      <c r="C863" s="631"/>
      <c r="D863" s="1188"/>
      <c r="E863" s="1097"/>
      <c r="F863" s="1095"/>
      <c r="G863" s="1095"/>
      <c r="H863" s="1099"/>
      <c r="I863" s="1098"/>
      <c r="J863" s="196"/>
      <c r="K863" s="196"/>
      <c r="L863" s="273"/>
      <c r="M863" s="1224"/>
      <c r="N863" s="34"/>
      <c r="O863" s="422"/>
    </row>
    <row r="864" spans="1:15" ht="15.75" hidden="1" outlineLevel="1" x14ac:dyDescent="0.2">
      <c r="A864" s="1124"/>
      <c r="B864" s="637" t="s">
        <v>329</v>
      </c>
      <c r="C864" s="631"/>
      <c r="D864" s="1188"/>
      <c r="E864" s="1097"/>
      <c r="F864" s="1095"/>
      <c r="G864" s="1095"/>
      <c r="H864" s="1099"/>
      <c r="I864" s="1098"/>
      <c r="J864" s="196"/>
      <c r="K864" s="196"/>
      <c r="L864" s="273"/>
      <c r="M864" s="725"/>
      <c r="N864" s="34"/>
      <c r="O864" s="422"/>
    </row>
    <row r="865" spans="1:15" ht="15.75" hidden="1" outlineLevel="1" x14ac:dyDescent="0.2">
      <c r="A865" s="1176">
        <v>2</v>
      </c>
      <c r="B865" s="632"/>
      <c r="C865" s="634"/>
      <c r="D865" s="1188"/>
      <c r="E865" s="1097" t="s">
        <v>15</v>
      </c>
      <c r="F865" s="1095"/>
      <c r="G865" s="1095"/>
      <c r="H865" s="1099">
        <f>D865*F865</f>
        <v>0</v>
      </c>
      <c r="I865" s="1098">
        <f>D865*G865</f>
        <v>0</v>
      </c>
      <c r="J865" s="196">
        <f>SUM(H865:I865)</f>
        <v>0</v>
      </c>
      <c r="K865" s="196">
        <f>J865*1.27</f>
        <v>0</v>
      </c>
      <c r="L865" s="273"/>
      <c r="M865" s="1224"/>
      <c r="N865" s="34"/>
      <c r="O865" s="422"/>
    </row>
    <row r="866" spans="1:15" ht="15.75" hidden="1" outlineLevel="1" x14ac:dyDescent="0.2">
      <c r="A866" s="1177"/>
      <c r="B866" s="964" t="s">
        <v>327</v>
      </c>
      <c r="C866" s="631"/>
      <c r="D866" s="1188"/>
      <c r="E866" s="1097"/>
      <c r="F866" s="1095"/>
      <c r="G866" s="1095"/>
      <c r="H866" s="1099"/>
      <c r="I866" s="1098"/>
      <c r="J866" s="196"/>
      <c r="K866" s="196"/>
      <c r="L866" s="273"/>
      <c r="M866" s="1224"/>
      <c r="N866" s="34"/>
      <c r="O866" s="422"/>
    </row>
    <row r="867" spans="1:15" ht="16.5" hidden="1" outlineLevel="1" thickBot="1" x14ac:dyDescent="0.25">
      <c r="A867" s="1178"/>
      <c r="B867" s="636" t="s">
        <v>328</v>
      </c>
      <c r="C867" s="633"/>
      <c r="D867" s="1189"/>
      <c r="E867" s="1191"/>
      <c r="F867" s="1192"/>
      <c r="G867" s="1192"/>
      <c r="H867" s="1184"/>
      <c r="I867" s="1203"/>
      <c r="J867" s="196"/>
      <c r="K867" s="196"/>
      <c r="L867" s="273"/>
      <c r="M867" s="725"/>
      <c r="N867" s="34"/>
      <c r="O867" s="422"/>
    </row>
    <row r="868" spans="1:15" ht="17.25" hidden="1" outlineLevel="1" thickTop="1" thickBot="1" x14ac:dyDescent="0.25">
      <c r="A868" s="1124">
        <v>3</v>
      </c>
      <c r="B868" s="298"/>
      <c r="C868" s="299"/>
      <c r="D868" s="1197"/>
      <c r="E868" s="1212" t="s">
        <v>15</v>
      </c>
      <c r="F868" s="1182"/>
      <c r="G868" s="1182"/>
      <c r="H868" s="1180">
        <f>D868*F868</f>
        <v>0</v>
      </c>
      <c r="I868" s="1204">
        <f>D868*G868</f>
        <v>0</v>
      </c>
      <c r="J868" s="196">
        <f>SUM(H868:I868)</f>
        <v>0</v>
      </c>
      <c r="K868" s="196">
        <f>J868*1.27</f>
        <v>0</v>
      </c>
      <c r="L868" s="273"/>
      <c r="M868" s="1224"/>
      <c r="N868" s="34"/>
      <c r="O868" s="422"/>
    </row>
    <row r="869" spans="1:15" ht="16.5" hidden="1" outlineLevel="1" thickTop="1" x14ac:dyDescent="0.2">
      <c r="A869" s="1115"/>
      <c r="B869" s="187"/>
      <c r="C869" s="294"/>
      <c r="D869" s="1198"/>
      <c r="E869" s="1213"/>
      <c r="F869" s="1183"/>
      <c r="G869" s="1183"/>
      <c r="H869" s="1181"/>
      <c r="I869" s="1205"/>
      <c r="J869" s="196"/>
      <c r="K869" s="196"/>
      <c r="L869" s="273"/>
      <c r="M869" s="1224"/>
      <c r="N869" s="34"/>
      <c r="O869" s="422"/>
    </row>
    <row r="870" spans="1:15" hidden="1" outlineLevel="1" x14ac:dyDescent="0.2">
      <c r="A870" s="803">
        <v>4</v>
      </c>
      <c r="B870" s="365"/>
      <c r="C870" s="382"/>
      <c r="D870" s="996"/>
      <c r="E870" s="376"/>
      <c r="F870" s="379"/>
      <c r="G870" s="379"/>
      <c r="H870" s="979">
        <f t="shared" ref="H870:H881" si="92">D870*F870</f>
        <v>0</v>
      </c>
      <c r="I870" s="980">
        <f t="shared" ref="I870:I881" si="93">D870*G870</f>
        <v>0</v>
      </c>
      <c r="J870" s="186">
        <f t="shared" ref="J870:J881" si="94">SUM(H870:I870)</f>
        <v>0</v>
      </c>
      <c r="K870" s="186">
        <f t="shared" ref="K870:K881" si="95">J870*1.27</f>
        <v>0</v>
      </c>
      <c r="L870" s="994"/>
      <c r="M870" s="47"/>
      <c r="N870" s="34"/>
      <c r="O870" s="422"/>
    </row>
    <row r="871" spans="1:15" hidden="1" outlineLevel="1" x14ac:dyDescent="0.2">
      <c r="A871" s="804">
        <v>5</v>
      </c>
      <c r="B871" s="794"/>
      <c r="C871" s="795"/>
      <c r="D871" s="792"/>
      <c r="E871" s="796"/>
      <c r="F871" s="790"/>
      <c r="G871" s="790"/>
      <c r="H871" s="997">
        <f t="shared" si="92"/>
        <v>0</v>
      </c>
      <c r="I871" s="998">
        <f t="shared" si="93"/>
        <v>0</v>
      </c>
      <c r="J871" s="186">
        <f t="shared" si="94"/>
        <v>0</v>
      </c>
      <c r="K871" s="186">
        <f t="shared" si="95"/>
        <v>0</v>
      </c>
      <c r="L871" s="994"/>
      <c r="M871" s="47"/>
      <c r="N871" s="34"/>
      <c r="O871" s="422"/>
    </row>
    <row r="872" spans="1:15" hidden="1" outlineLevel="1" x14ac:dyDescent="0.2">
      <c r="A872" s="803">
        <v>6</v>
      </c>
      <c r="B872" s="365"/>
      <c r="C872" s="382"/>
      <c r="D872" s="996"/>
      <c r="E872" s="376"/>
      <c r="F872" s="379"/>
      <c r="G872" s="379"/>
      <c r="H872" s="979">
        <f t="shared" si="92"/>
        <v>0</v>
      </c>
      <c r="I872" s="980">
        <f t="shared" si="93"/>
        <v>0</v>
      </c>
      <c r="J872" s="186">
        <f t="shared" si="94"/>
        <v>0</v>
      </c>
      <c r="K872" s="186">
        <f t="shared" si="95"/>
        <v>0</v>
      </c>
      <c r="L872" s="994"/>
      <c r="M872" s="47"/>
      <c r="N872" s="34"/>
      <c r="O872" s="422"/>
    </row>
    <row r="873" spans="1:15" hidden="1" outlineLevel="1" x14ac:dyDescent="0.2">
      <c r="A873" s="804">
        <v>7</v>
      </c>
      <c r="B873" s="365"/>
      <c r="C873" s="382"/>
      <c r="D873" s="996"/>
      <c r="E873" s="376"/>
      <c r="F873" s="379"/>
      <c r="G873" s="379"/>
      <c r="H873" s="979">
        <f t="shared" si="92"/>
        <v>0</v>
      </c>
      <c r="I873" s="980">
        <f t="shared" si="93"/>
        <v>0</v>
      </c>
      <c r="J873" s="186">
        <f t="shared" si="94"/>
        <v>0</v>
      </c>
      <c r="K873" s="186">
        <f t="shared" si="95"/>
        <v>0</v>
      </c>
      <c r="L873" s="994"/>
      <c r="M873" s="47"/>
      <c r="N873" s="34"/>
      <c r="O873" s="422"/>
    </row>
    <row r="874" spans="1:15" hidden="1" outlineLevel="1" x14ac:dyDescent="0.2">
      <c r="A874" s="803">
        <v>8</v>
      </c>
      <c r="B874" s="794"/>
      <c r="C874" s="795"/>
      <c r="D874" s="792"/>
      <c r="E874" s="796"/>
      <c r="F874" s="790"/>
      <c r="G874" s="790"/>
      <c r="H874" s="997">
        <f t="shared" si="92"/>
        <v>0</v>
      </c>
      <c r="I874" s="998">
        <f t="shared" si="93"/>
        <v>0</v>
      </c>
      <c r="J874" s="186">
        <f t="shared" si="94"/>
        <v>0</v>
      </c>
      <c r="K874" s="186">
        <f t="shared" si="95"/>
        <v>0</v>
      </c>
      <c r="L874" s="994"/>
      <c r="M874" s="47"/>
      <c r="N874" s="34"/>
      <c r="O874" s="422"/>
    </row>
    <row r="875" spans="1:15" hidden="1" outlineLevel="1" x14ac:dyDescent="0.2">
      <c r="A875" s="804">
        <v>9</v>
      </c>
      <c r="B875" s="365"/>
      <c r="C875" s="382"/>
      <c r="D875" s="996"/>
      <c r="E875" s="376"/>
      <c r="F875" s="379"/>
      <c r="G875" s="379"/>
      <c r="H875" s="979">
        <f t="shared" si="92"/>
        <v>0</v>
      </c>
      <c r="I875" s="980">
        <f t="shared" si="93"/>
        <v>0</v>
      </c>
      <c r="J875" s="186">
        <f t="shared" si="94"/>
        <v>0</v>
      </c>
      <c r="K875" s="186">
        <f t="shared" si="95"/>
        <v>0</v>
      </c>
      <c r="L875" s="994"/>
      <c r="M875" s="47"/>
      <c r="N875" s="34"/>
      <c r="O875" s="422"/>
    </row>
    <row r="876" spans="1:15" hidden="1" outlineLevel="1" x14ac:dyDescent="0.2">
      <c r="A876" s="803">
        <v>10</v>
      </c>
      <c r="B876" s="365"/>
      <c r="C876" s="382"/>
      <c r="D876" s="996"/>
      <c r="E876" s="376"/>
      <c r="F876" s="379"/>
      <c r="G876" s="379"/>
      <c r="H876" s="979">
        <f t="shared" si="92"/>
        <v>0</v>
      </c>
      <c r="I876" s="980">
        <f t="shared" si="93"/>
        <v>0</v>
      </c>
      <c r="J876" s="186">
        <f t="shared" si="94"/>
        <v>0</v>
      </c>
      <c r="K876" s="186">
        <f t="shared" si="95"/>
        <v>0</v>
      </c>
      <c r="L876" s="994"/>
      <c r="M876" s="47"/>
      <c r="N876" s="34"/>
      <c r="O876" s="422"/>
    </row>
    <row r="877" spans="1:15" hidden="1" outlineLevel="1" x14ac:dyDescent="0.2">
      <c r="A877" s="804">
        <v>11</v>
      </c>
      <c r="B877" s="365"/>
      <c r="C877" s="382"/>
      <c r="D877" s="996"/>
      <c r="E877" s="376"/>
      <c r="F877" s="379"/>
      <c r="G877" s="379"/>
      <c r="H877" s="979">
        <f t="shared" si="92"/>
        <v>0</v>
      </c>
      <c r="I877" s="980">
        <f t="shared" si="93"/>
        <v>0</v>
      </c>
      <c r="J877" s="186">
        <f t="shared" si="94"/>
        <v>0</v>
      </c>
      <c r="K877" s="186">
        <f t="shared" si="95"/>
        <v>0</v>
      </c>
      <c r="L877" s="994"/>
      <c r="M877" s="47"/>
      <c r="N877" s="34"/>
      <c r="O877" s="422"/>
    </row>
    <row r="878" spans="1:15" hidden="1" outlineLevel="1" x14ac:dyDescent="0.2">
      <c r="A878" s="803">
        <v>12</v>
      </c>
      <c r="B878" s="794"/>
      <c r="C878" s="795"/>
      <c r="D878" s="792"/>
      <c r="E878" s="796"/>
      <c r="F878" s="790"/>
      <c r="G878" s="790"/>
      <c r="H878" s="997">
        <f t="shared" si="92"/>
        <v>0</v>
      </c>
      <c r="I878" s="998">
        <f t="shared" si="93"/>
        <v>0</v>
      </c>
      <c r="J878" s="186">
        <f t="shared" si="94"/>
        <v>0</v>
      </c>
      <c r="K878" s="186">
        <f t="shared" si="95"/>
        <v>0</v>
      </c>
      <c r="L878" s="994"/>
      <c r="M878" s="47"/>
      <c r="N878" s="34"/>
      <c r="O878" s="422"/>
    </row>
    <row r="879" spans="1:15" hidden="1" outlineLevel="1" x14ac:dyDescent="0.2">
      <c r="A879" s="804">
        <v>13</v>
      </c>
      <c r="B879" s="365"/>
      <c r="C879" s="382"/>
      <c r="D879" s="996"/>
      <c r="E879" s="376"/>
      <c r="F879" s="379"/>
      <c r="G879" s="379"/>
      <c r="H879" s="979">
        <f t="shared" si="92"/>
        <v>0</v>
      </c>
      <c r="I879" s="980">
        <f t="shared" si="93"/>
        <v>0</v>
      </c>
      <c r="J879" s="186">
        <f t="shared" si="94"/>
        <v>0</v>
      </c>
      <c r="K879" s="186">
        <f t="shared" si="95"/>
        <v>0</v>
      </c>
      <c r="L879" s="994"/>
      <c r="M879" s="47"/>
      <c r="N879" s="34"/>
      <c r="O879" s="422"/>
    </row>
    <row r="880" spans="1:15" hidden="1" outlineLevel="1" x14ac:dyDescent="0.2">
      <c r="A880" s="803">
        <v>14</v>
      </c>
      <c r="B880" s="365"/>
      <c r="C880" s="382"/>
      <c r="D880" s="996"/>
      <c r="E880" s="376"/>
      <c r="F880" s="379"/>
      <c r="G880" s="379"/>
      <c r="H880" s="979">
        <f t="shared" si="92"/>
        <v>0</v>
      </c>
      <c r="I880" s="980">
        <f t="shared" si="93"/>
        <v>0</v>
      </c>
      <c r="J880" s="186">
        <f t="shared" si="94"/>
        <v>0</v>
      </c>
      <c r="K880" s="186">
        <f t="shared" si="95"/>
        <v>0</v>
      </c>
      <c r="L880" s="994"/>
      <c r="M880" s="47"/>
      <c r="N880" s="34"/>
      <c r="O880" s="422"/>
    </row>
    <row r="881" spans="1:15" s="537" customFormat="1" ht="13.5" hidden="1" outlineLevel="1" thickBot="1" x14ac:dyDescent="0.25">
      <c r="A881" s="805">
        <v>15</v>
      </c>
      <c r="B881" s="798" t="s">
        <v>147</v>
      </c>
      <c r="C881" s="797"/>
      <c r="D881" s="793"/>
      <c r="E881" s="798" t="s">
        <v>26</v>
      </c>
      <c r="F881" s="791"/>
      <c r="G881" s="791"/>
      <c r="H881" s="924">
        <f t="shared" si="92"/>
        <v>0</v>
      </c>
      <c r="I881" s="925">
        <f t="shared" si="93"/>
        <v>0</v>
      </c>
      <c r="J881" s="196">
        <f t="shared" si="94"/>
        <v>0</v>
      </c>
      <c r="K881" s="196">
        <f t="shared" si="95"/>
        <v>0</v>
      </c>
      <c r="L881" s="273"/>
      <c r="M881" s="47"/>
      <c r="N881" s="34"/>
    </row>
    <row r="882" spans="1:15" s="537" customFormat="1" ht="28.5" hidden="1" customHeight="1" outlineLevel="1" thickBot="1" x14ac:dyDescent="0.25">
      <c r="A882" s="1118" t="s">
        <v>321</v>
      </c>
      <c r="B882" s="1119"/>
      <c r="C882" s="799"/>
      <c r="D882" s="800"/>
      <c r="E882" s="801"/>
      <c r="F882" s="802"/>
      <c r="G882" s="802"/>
      <c r="H882" s="198">
        <f>ROUND(SUM(H861:H881),0)</f>
        <v>0</v>
      </c>
      <c r="I882" s="198">
        <f>ROUND(SUM(I861:I881),0)</f>
        <v>0</v>
      </c>
      <c r="J882" s="199">
        <f>ROUND(SUM(J862:J881),0)</f>
        <v>0</v>
      </c>
      <c r="K882" s="199">
        <f>ROUND(SUM(K862:K881),0)</f>
        <v>0</v>
      </c>
      <c r="L882" s="274"/>
      <c r="M882" s="47"/>
      <c r="N882" s="34"/>
    </row>
    <row r="883" spans="1:15" ht="27.75" hidden="1" customHeight="1" outlineLevel="1" thickBot="1" x14ac:dyDescent="0.25">
      <c r="A883" s="1121" t="s">
        <v>267</v>
      </c>
      <c r="B883" s="1122"/>
      <c r="C883" s="1122"/>
      <c r="D883" s="1122"/>
      <c r="E883" s="1122"/>
      <c r="F883" s="1122"/>
      <c r="G883" s="1122"/>
      <c r="H883" s="1122"/>
      <c r="I883" s="1123"/>
      <c r="J883" s="855"/>
      <c r="K883" s="855"/>
      <c r="L883" s="469"/>
      <c r="M883" s="467"/>
    </row>
    <row r="884" spans="1:15" s="537" customFormat="1" ht="15.75" hidden="1" outlineLevel="1" x14ac:dyDescent="0.2">
      <c r="A884" s="1210">
        <v>1</v>
      </c>
      <c r="B884" s="298"/>
      <c r="C884" s="706"/>
      <c r="D884" s="1219"/>
      <c r="E884" s="1218" t="s">
        <v>21</v>
      </c>
      <c r="F884" s="1209"/>
      <c r="G884" s="1209"/>
      <c r="H884" s="1223">
        <f>D884*F884</f>
        <v>0</v>
      </c>
      <c r="I884" s="1202">
        <f>D884*G884</f>
        <v>0</v>
      </c>
      <c r="J884" s="196">
        <f>SUM(H884:I884)</f>
        <v>0</v>
      </c>
      <c r="K884" s="196">
        <f>J884*1.27</f>
        <v>0</v>
      </c>
      <c r="L884" s="273"/>
      <c r="M884" s="1224"/>
      <c r="N884" s="34"/>
    </row>
    <row r="885" spans="1:15" s="537" customFormat="1" ht="15.75" hidden="1" outlineLevel="1" x14ac:dyDescent="0.2">
      <c r="A885" s="1211"/>
      <c r="B885" s="35"/>
      <c r="C885" s="684"/>
      <c r="D885" s="1220"/>
      <c r="E885" s="1096"/>
      <c r="F885" s="1094"/>
      <c r="G885" s="1094"/>
      <c r="H885" s="1125"/>
      <c r="I885" s="1126"/>
      <c r="J885" s="196"/>
      <c r="K885" s="196"/>
      <c r="L885" s="273"/>
      <c r="M885" s="1224"/>
      <c r="N885" s="34"/>
    </row>
    <row r="886" spans="1:15" hidden="1" outlineLevel="1" x14ac:dyDescent="0.2">
      <c r="A886" s="995">
        <v>2</v>
      </c>
      <c r="B886" s="365"/>
      <c r="C886" s="382"/>
      <c r="D886" s="806"/>
      <c r="E886" s="376"/>
      <c r="F886" s="379"/>
      <c r="G886" s="379"/>
      <c r="H886" s="979">
        <f>D886*F886</f>
        <v>0</v>
      </c>
      <c r="I886" s="980">
        <f>D886*G886</f>
        <v>0</v>
      </c>
      <c r="J886" s="186">
        <f>SUM(H886:I886)</f>
        <v>0</v>
      </c>
      <c r="K886" s="186">
        <f>J886*1.27</f>
        <v>0</v>
      </c>
      <c r="L886" s="994"/>
      <c r="M886" s="47"/>
      <c r="N886" s="34"/>
      <c r="O886" s="422"/>
    </row>
    <row r="887" spans="1:15" hidden="1" outlineLevel="1" x14ac:dyDescent="0.2">
      <c r="A887" s="995">
        <v>3</v>
      </c>
      <c r="B887" s="365"/>
      <c r="C887" s="382"/>
      <c r="D887" s="806"/>
      <c r="E887" s="376"/>
      <c r="F887" s="379"/>
      <c r="G887" s="379"/>
      <c r="H887" s="979">
        <f>D887*F887</f>
        <v>0</v>
      </c>
      <c r="I887" s="980">
        <f>D887*G887</f>
        <v>0</v>
      </c>
      <c r="J887" s="186">
        <f>SUM(H887:I887)</f>
        <v>0</v>
      </c>
      <c r="K887" s="186">
        <f>J887*1.27</f>
        <v>0</v>
      </c>
      <c r="L887" s="994"/>
      <c r="M887" s="47"/>
      <c r="N887" s="34"/>
      <c r="O887" s="422"/>
    </row>
    <row r="888" spans="1:15" hidden="1" outlineLevel="1" x14ac:dyDescent="0.2">
      <c r="A888" s="995">
        <v>4</v>
      </c>
      <c r="B888" s="365"/>
      <c r="C888" s="382"/>
      <c r="D888" s="806"/>
      <c r="E888" s="376"/>
      <c r="F888" s="379"/>
      <c r="G888" s="379"/>
      <c r="H888" s="979">
        <f>D888*F888</f>
        <v>0</v>
      </c>
      <c r="I888" s="980">
        <f>D888*G888</f>
        <v>0</v>
      </c>
      <c r="J888" s="186">
        <f>SUM(H888:I888)</f>
        <v>0</v>
      </c>
      <c r="K888" s="186">
        <f>J888*1.27</f>
        <v>0</v>
      </c>
      <c r="L888" s="994"/>
      <c r="M888" s="47"/>
      <c r="N888" s="34"/>
      <c r="O888" s="422"/>
    </row>
    <row r="889" spans="1:15" s="422" customFormat="1" ht="13.5" hidden="1" outlineLevel="1" thickBot="1" x14ac:dyDescent="0.25">
      <c r="A889" s="15">
        <v>5</v>
      </c>
      <c r="B889" s="791"/>
      <c r="C889" s="797"/>
      <c r="D889" s="807"/>
      <c r="E889" s="791"/>
      <c r="F889" s="791"/>
      <c r="G889" s="791"/>
      <c r="H889" s="979">
        <f>D889*F889</f>
        <v>0</v>
      </c>
      <c r="I889" s="980">
        <f>D889*G889</f>
        <v>0</v>
      </c>
      <c r="J889" s="186">
        <f>SUM(H889:I889)</f>
        <v>0</v>
      </c>
      <c r="K889" s="186">
        <f>J889*1.27</f>
        <v>0</v>
      </c>
      <c r="L889" s="994"/>
      <c r="M889" s="46"/>
      <c r="N889" s="34"/>
    </row>
    <row r="890" spans="1:15" s="17" customFormat="1" ht="28.5" hidden="1" customHeight="1" outlineLevel="1" thickBot="1" x14ac:dyDescent="0.25">
      <c r="A890" s="1110" t="s">
        <v>322</v>
      </c>
      <c r="B890" s="1111"/>
      <c r="C890" s="799"/>
      <c r="D890" s="808"/>
      <c r="E890" s="809"/>
      <c r="F890" s="810"/>
      <c r="G890" s="810"/>
      <c r="H890" s="198">
        <f>ROUND(SUM(H884:H889),0)</f>
        <v>0</v>
      </c>
      <c r="I890" s="198">
        <f>ROUND(SUM(I884:I889),0)</f>
        <v>0</v>
      </c>
      <c r="J890" s="199">
        <f>ROUND(SUM(J884:J889),0)</f>
        <v>0</v>
      </c>
      <c r="K890" s="199">
        <f>ROUND(SUM(K884:K889),0)</f>
        <v>0</v>
      </c>
      <c r="L890" s="274"/>
      <c r="M890" s="46"/>
      <c r="N890" s="34"/>
      <c r="O890" s="23"/>
    </row>
    <row r="891" spans="1:15" ht="25.5" customHeight="1" collapsed="1" thickBot="1" x14ac:dyDescent="0.25">
      <c r="A891" s="643">
        <f>'18'!A31</f>
        <v>0</v>
      </c>
      <c r="B891" s="644">
        <f>'18'!B31</f>
        <v>0</v>
      </c>
      <c r="C891" s="645">
        <f>'18'!E31</f>
        <v>0</v>
      </c>
      <c r="D891" s="645">
        <f>'18'!F31</f>
        <v>0</v>
      </c>
      <c r="E891" s="645">
        <f>'18'!G31</f>
        <v>0</v>
      </c>
      <c r="F891" s="1221" t="s">
        <v>20</v>
      </c>
      <c r="G891" s="1222"/>
      <c r="H891" s="200">
        <f>H882+H890</f>
        <v>0</v>
      </c>
      <c r="I891" s="201">
        <f>I882+I890</f>
        <v>0</v>
      </c>
      <c r="J891" s="202">
        <f>J882+J890</f>
        <v>0</v>
      </c>
      <c r="K891" s="202">
        <f>K882+K890</f>
        <v>0</v>
      </c>
      <c r="L891" s="300">
        <f>IF(K862&gt;0,1,0)</f>
        <v>0</v>
      </c>
    </row>
    <row r="892" spans="1:15" ht="5.25" customHeight="1" thickTop="1" x14ac:dyDescent="0.2">
      <c r="A892" s="1217"/>
      <c r="B892" s="1109"/>
      <c r="C892" s="195"/>
      <c r="D892" s="276"/>
      <c r="E892" s="207"/>
      <c r="F892" s="203"/>
      <c r="G892" s="203"/>
      <c r="H892" s="203"/>
      <c r="I892" s="204"/>
      <c r="J892" s="205"/>
      <c r="K892" s="205"/>
      <c r="L892" s="300"/>
    </row>
    <row r="893" spans="1:15" ht="12.75" customHeight="1" x14ac:dyDescent="0.2">
      <c r="A893" s="1207" t="s">
        <v>319</v>
      </c>
      <c r="B893" s="1208"/>
      <c r="C893" s="1199">
        <f>K882</f>
        <v>0</v>
      </c>
      <c r="D893" s="1199"/>
      <c r="E893" s="1200"/>
      <c r="F893" s="811"/>
      <c r="G893" s="811"/>
      <c r="H893" s="313">
        <f>H882</f>
        <v>0</v>
      </c>
      <c r="I893" s="314">
        <f>I882</f>
        <v>0</v>
      </c>
      <c r="J893" s="205"/>
      <c r="K893" s="205"/>
      <c r="L893" s="300">
        <f>IF(K865&gt;0,1,0)</f>
        <v>0</v>
      </c>
      <c r="M893" s="47"/>
    </row>
    <row r="894" spans="1:15" ht="12.75" customHeight="1" x14ac:dyDescent="0.2">
      <c r="A894" s="1185" t="s">
        <v>320</v>
      </c>
      <c r="B894" s="1186"/>
      <c r="C894" s="1215">
        <f>K890</f>
        <v>0</v>
      </c>
      <c r="D894" s="1215"/>
      <c r="E894" s="1201"/>
      <c r="F894" s="812"/>
      <c r="G894" s="812"/>
      <c r="H894" s="315">
        <f>H890</f>
        <v>0</v>
      </c>
      <c r="I894" s="316">
        <f>I890</f>
        <v>0</v>
      </c>
      <c r="J894" s="205"/>
      <c r="K894" s="205"/>
      <c r="L894" s="275"/>
      <c r="M894" s="47"/>
    </row>
    <row r="895" spans="1:15" ht="12.75" customHeight="1" thickBot="1" x14ac:dyDescent="0.3">
      <c r="A895" s="1193" t="s">
        <v>145</v>
      </c>
      <c r="B895" s="1194"/>
      <c r="C895" s="1195">
        <f>SUM(C893:D894)</f>
        <v>0</v>
      </c>
      <c r="D895" s="1196"/>
      <c r="E895" s="292" t="str">
        <f>IF(C895=K891,"","Hiba!")</f>
        <v/>
      </c>
      <c r="F895" s="813"/>
      <c r="G895" s="813"/>
      <c r="H895" s="813"/>
      <c r="I895" s="814"/>
      <c r="J895" s="205"/>
      <c r="K895" s="205"/>
      <c r="L895" s="275"/>
      <c r="M895" s="47"/>
    </row>
    <row r="896" spans="1:15" ht="6" customHeight="1" thickBot="1" x14ac:dyDescent="0.25">
      <c r="J896" s="205"/>
      <c r="K896" s="205"/>
      <c r="L896" s="275"/>
      <c r="M896" s="47"/>
    </row>
    <row r="897" spans="1:15" s="5" customFormat="1" ht="26.25" hidden="1" outlineLevel="1" thickBot="1" x14ac:dyDescent="0.25">
      <c r="A897" s="788" t="s">
        <v>6</v>
      </c>
      <c r="B897" s="789" t="s">
        <v>7</v>
      </c>
      <c r="C897" s="789" t="s">
        <v>69</v>
      </c>
      <c r="D897" s="789" t="s">
        <v>8</v>
      </c>
      <c r="E897" s="789" t="s">
        <v>9</v>
      </c>
      <c r="F897" s="288" t="s">
        <v>10</v>
      </c>
      <c r="G897" s="288" t="s">
        <v>11</v>
      </c>
      <c r="H897" s="288" t="s">
        <v>12</v>
      </c>
      <c r="I897" s="289" t="s">
        <v>13</v>
      </c>
      <c r="J897" s="936" t="s">
        <v>0</v>
      </c>
      <c r="K897" s="936" t="s">
        <v>1</v>
      </c>
      <c r="L897" s="937"/>
      <c r="M897" s="18" t="s">
        <v>37</v>
      </c>
      <c r="N897" s="84"/>
    </row>
    <row r="898" spans="1:15" ht="27.75" hidden="1" customHeight="1" outlineLevel="1" thickBot="1" x14ac:dyDescent="0.25">
      <c r="A898" s="1121" t="s">
        <v>268</v>
      </c>
      <c r="B898" s="1122"/>
      <c r="C898" s="1122"/>
      <c r="D898" s="1122"/>
      <c r="E898" s="1122"/>
      <c r="F898" s="1122"/>
      <c r="G898" s="1122"/>
      <c r="H898" s="1122"/>
      <c r="I898" s="1123"/>
      <c r="J898" s="855"/>
      <c r="K898" s="855"/>
      <c r="L898" s="469"/>
      <c r="M898" s="467"/>
    </row>
    <row r="899" spans="1:15" ht="15.75" hidden="1" outlineLevel="1" x14ac:dyDescent="0.2">
      <c r="A899" s="1216">
        <v>1</v>
      </c>
      <c r="B899" s="629"/>
      <c r="C899" s="630"/>
      <c r="D899" s="1214"/>
      <c r="E899" s="1187" t="s">
        <v>15</v>
      </c>
      <c r="F899" s="1190"/>
      <c r="G899" s="1190"/>
      <c r="H899" s="1206">
        <f>D899*F899</f>
        <v>0</v>
      </c>
      <c r="I899" s="1179">
        <f>D899*G899</f>
        <v>0</v>
      </c>
      <c r="J899" s="196">
        <f>SUM(H899:I899)</f>
        <v>0</v>
      </c>
      <c r="K899" s="196">
        <f>J899*1.27</f>
        <v>0</v>
      </c>
      <c r="M899" s="1224"/>
      <c r="N899" s="34"/>
      <c r="O899" s="422"/>
    </row>
    <row r="900" spans="1:15" ht="15.75" hidden="1" outlineLevel="1" x14ac:dyDescent="0.2">
      <c r="A900" s="1177"/>
      <c r="B900" s="964" t="s">
        <v>326</v>
      </c>
      <c r="C900" s="631"/>
      <c r="D900" s="1188"/>
      <c r="E900" s="1097"/>
      <c r="F900" s="1095"/>
      <c r="G900" s="1095"/>
      <c r="H900" s="1099"/>
      <c r="I900" s="1098"/>
      <c r="J900" s="196"/>
      <c r="K900" s="196"/>
      <c r="L900" s="273"/>
      <c r="M900" s="1224"/>
      <c r="N900" s="34"/>
      <c r="O900" s="422"/>
    </row>
    <row r="901" spans="1:15" ht="15.75" hidden="1" outlineLevel="1" x14ac:dyDescent="0.2">
      <c r="A901" s="1124"/>
      <c r="B901" s="637" t="s">
        <v>329</v>
      </c>
      <c r="C901" s="631"/>
      <c r="D901" s="1188"/>
      <c r="E901" s="1097"/>
      <c r="F901" s="1095"/>
      <c r="G901" s="1095"/>
      <c r="H901" s="1099"/>
      <c r="I901" s="1098"/>
      <c r="J901" s="196"/>
      <c r="K901" s="196"/>
      <c r="L901" s="273"/>
      <c r="M901" s="725"/>
      <c r="N901" s="34"/>
      <c r="O901" s="422"/>
    </row>
    <row r="902" spans="1:15" ht="15.75" hidden="1" outlineLevel="1" x14ac:dyDescent="0.2">
      <c r="A902" s="1176">
        <v>2</v>
      </c>
      <c r="B902" s="632"/>
      <c r="C902" s="634"/>
      <c r="D902" s="1188"/>
      <c r="E902" s="1097" t="s">
        <v>15</v>
      </c>
      <c r="F902" s="1095"/>
      <c r="G902" s="1095"/>
      <c r="H902" s="1099">
        <f>D902*F902</f>
        <v>0</v>
      </c>
      <c r="I902" s="1098">
        <f>D902*G902</f>
        <v>0</v>
      </c>
      <c r="J902" s="196">
        <f>SUM(H902:I902)</f>
        <v>0</v>
      </c>
      <c r="K902" s="196">
        <f>J902*1.27</f>
        <v>0</v>
      </c>
      <c r="L902" s="273"/>
      <c r="M902" s="1224"/>
      <c r="N902" s="34"/>
      <c r="O902" s="422"/>
    </row>
    <row r="903" spans="1:15" ht="15.75" hidden="1" outlineLevel="1" x14ac:dyDescent="0.2">
      <c r="A903" s="1177"/>
      <c r="B903" s="964" t="s">
        <v>327</v>
      </c>
      <c r="C903" s="631"/>
      <c r="D903" s="1188"/>
      <c r="E903" s="1097"/>
      <c r="F903" s="1095"/>
      <c r="G903" s="1095"/>
      <c r="H903" s="1099"/>
      <c r="I903" s="1098"/>
      <c r="J903" s="196"/>
      <c r="K903" s="196"/>
      <c r="L903" s="273"/>
      <c r="M903" s="1224"/>
      <c r="N903" s="34"/>
      <c r="O903" s="422"/>
    </row>
    <row r="904" spans="1:15" ht="16.5" hidden="1" outlineLevel="1" thickBot="1" x14ac:dyDescent="0.25">
      <c r="A904" s="1178"/>
      <c r="B904" s="636" t="s">
        <v>328</v>
      </c>
      <c r="C904" s="633"/>
      <c r="D904" s="1189"/>
      <c r="E904" s="1191"/>
      <c r="F904" s="1192"/>
      <c r="G904" s="1192"/>
      <c r="H904" s="1184"/>
      <c r="I904" s="1203"/>
      <c r="J904" s="196"/>
      <c r="K904" s="196"/>
      <c r="L904" s="273"/>
      <c r="M904" s="725"/>
      <c r="N904" s="34"/>
      <c r="O904" s="422"/>
    </row>
    <row r="905" spans="1:15" ht="17.25" hidden="1" outlineLevel="1" thickTop="1" thickBot="1" x14ac:dyDescent="0.25">
      <c r="A905" s="1124">
        <v>3</v>
      </c>
      <c r="B905" s="298"/>
      <c r="C905" s="299"/>
      <c r="D905" s="1197"/>
      <c r="E905" s="1212" t="s">
        <v>15</v>
      </c>
      <c r="F905" s="1182"/>
      <c r="G905" s="1182"/>
      <c r="H905" s="1180">
        <f>D905*F905</f>
        <v>0</v>
      </c>
      <c r="I905" s="1204">
        <f>D905*G905</f>
        <v>0</v>
      </c>
      <c r="J905" s="196">
        <f>SUM(H905:I905)</f>
        <v>0</v>
      </c>
      <c r="K905" s="196">
        <f>J905*1.27</f>
        <v>0</v>
      </c>
      <c r="L905" s="273"/>
      <c r="M905" s="1224"/>
      <c r="N905" s="34"/>
      <c r="O905" s="422"/>
    </row>
    <row r="906" spans="1:15" ht="16.5" hidden="1" outlineLevel="1" thickTop="1" x14ac:dyDescent="0.2">
      <c r="A906" s="1115"/>
      <c r="B906" s="187"/>
      <c r="C906" s="294"/>
      <c r="D906" s="1198"/>
      <c r="E906" s="1213"/>
      <c r="F906" s="1183"/>
      <c r="G906" s="1183"/>
      <c r="H906" s="1181"/>
      <c r="I906" s="1205"/>
      <c r="J906" s="196"/>
      <c r="K906" s="196"/>
      <c r="L906" s="273"/>
      <c r="M906" s="1224"/>
      <c r="N906" s="34"/>
      <c r="O906" s="422"/>
    </row>
    <row r="907" spans="1:15" hidden="1" outlineLevel="1" x14ac:dyDescent="0.2">
      <c r="A907" s="803">
        <v>4</v>
      </c>
      <c r="B907" s="365"/>
      <c r="C907" s="382"/>
      <c r="D907" s="996"/>
      <c r="E907" s="376"/>
      <c r="F907" s="379"/>
      <c r="G907" s="379"/>
      <c r="H907" s="979">
        <f t="shared" ref="H907:H918" si="96">D907*F907</f>
        <v>0</v>
      </c>
      <c r="I907" s="980">
        <f t="shared" ref="I907:I918" si="97">D907*G907</f>
        <v>0</v>
      </c>
      <c r="J907" s="186">
        <f t="shared" ref="J907:J918" si="98">SUM(H907:I907)</f>
        <v>0</v>
      </c>
      <c r="K907" s="186">
        <f t="shared" ref="K907:K918" si="99">J907*1.27</f>
        <v>0</v>
      </c>
      <c r="L907" s="994"/>
      <c r="M907" s="47"/>
      <c r="N907" s="34"/>
      <c r="O907" s="422"/>
    </row>
    <row r="908" spans="1:15" hidden="1" outlineLevel="1" x14ac:dyDescent="0.2">
      <c r="A908" s="804">
        <v>5</v>
      </c>
      <c r="B908" s="794"/>
      <c r="C908" s="795"/>
      <c r="D908" s="792"/>
      <c r="E908" s="796"/>
      <c r="F908" s="790"/>
      <c r="G908" s="790"/>
      <c r="H908" s="997">
        <f t="shared" si="96"/>
        <v>0</v>
      </c>
      <c r="I908" s="998">
        <f t="shared" si="97"/>
        <v>0</v>
      </c>
      <c r="J908" s="186">
        <f t="shared" si="98"/>
        <v>0</v>
      </c>
      <c r="K908" s="186">
        <f t="shared" si="99"/>
        <v>0</v>
      </c>
      <c r="L908" s="994"/>
      <c r="M908" s="47"/>
      <c r="N908" s="34"/>
      <c r="O908" s="422"/>
    </row>
    <row r="909" spans="1:15" hidden="1" outlineLevel="1" x14ac:dyDescent="0.2">
      <c r="A909" s="803">
        <v>6</v>
      </c>
      <c r="B909" s="365"/>
      <c r="C909" s="382"/>
      <c r="D909" s="996"/>
      <c r="E909" s="376"/>
      <c r="F909" s="379"/>
      <c r="G909" s="379"/>
      <c r="H909" s="979">
        <f t="shared" si="96"/>
        <v>0</v>
      </c>
      <c r="I909" s="980">
        <f t="shared" si="97"/>
        <v>0</v>
      </c>
      <c r="J909" s="186">
        <f t="shared" si="98"/>
        <v>0</v>
      </c>
      <c r="K909" s="186">
        <f t="shared" si="99"/>
        <v>0</v>
      </c>
      <c r="L909" s="994"/>
      <c r="M909" s="47"/>
      <c r="N909" s="34"/>
      <c r="O909" s="422"/>
    </row>
    <row r="910" spans="1:15" hidden="1" outlineLevel="1" x14ac:dyDescent="0.2">
      <c r="A910" s="804">
        <v>7</v>
      </c>
      <c r="B910" s="365"/>
      <c r="C910" s="382"/>
      <c r="D910" s="996"/>
      <c r="E910" s="376"/>
      <c r="F910" s="379"/>
      <c r="G910" s="379"/>
      <c r="H910" s="979">
        <f t="shared" si="96"/>
        <v>0</v>
      </c>
      <c r="I910" s="980">
        <f t="shared" si="97"/>
        <v>0</v>
      </c>
      <c r="J910" s="186">
        <f t="shared" si="98"/>
        <v>0</v>
      </c>
      <c r="K910" s="186">
        <f t="shared" si="99"/>
        <v>0</v>
      </c>
      <c r="L910" s="994"/>
      <c r="M910" s="47"/>
      <c r="N910" s="34"/>
      <c r="O910" s="422"/>
    </row>
    <row r="911" spans="1:15" hidden="1" outlineLevel="1" x14ac:dyDescent="0.2">
      <c r="A911" s="803">
        <v>8</v>
      </c>
      <c r="B911" s="794"/>
      <c r="C911" s="795"/>
      <c r="D911" s="792"/>
      <c r="E911" s="796"/>
      <c r="F911" s="790"/>
      <c r="G911" s="790"/>
      <c r="H911" s="997">
        <f t="shared" si="96"/>
        <v>0</v>
      </c>
      <c r="I911" s="998">
        <f t="shared" si="97"/>
        <v>0</v>
      </c>
      <c r="J911" s="186">
        <f t="shared" si="98"/>
        <v>0</v>
      </c>
      <c r="K911" s="186">
        <f t="shared" si="99"/>
        <v>0</v>
      </c>
      <c r="L911" s="994"/>
      <c r="M911" s="47"/>
      <c r="N911" s="34"/>
      <c r="O911" s="422"/>
    </row>
    <row r="912" spans="1:15" hidden="1" outlineLevel="1" x14ac:dyDescent="0.2">
      <c r="A912" s="804">
        <v>9</v>
      </c>
      <c r="B912" s="365"/>
      <c r="C912" s="382"/>
      <c r="D912" s="996"/>
      <c r="E912" s="376"/>
      <c r="F912" s="379"/>
      <c r="G912" s="379"/>
      <c r="H912" s="979">
        <f t="shared" si="96"/>
        <v>0</v>
      </c>
      <c r="I912" s="980">
        <f t="shared" si="97"/>
        <v>0</v>
      </c>
      <c r="J912" s="186">
        <f t="shared" si="98"/>
        <v>0</v>
      </c>
      <c r="K912" s="186">
        <f t="shared" si="99"/>
        <v>0</v>
      </c>
      <c r="L912" s="994"/>
      <c r="M912" s="47"/>
      <c r="N912" s="34"/>
      <c r="O912" s="422"/>
    </row>
    <row r="913" spans="1:15" hidden="1" outlineLevel="1" x14ac:dyDescent="0.2">
      <c r="A913" s="803">
        <v>10</v>
      </c>
      <c r="B913" s="365"/>
      <c r="C913" s="382"/>
      <c r="D913" s="996"/>
      <c r="E913" s="376"/>
      <c r="F913" s="379"/>
      <c r="G913" s="379"/>
      <c r="H913" s="979">
        <f t="shared" si="96"/>
        <v>0</v>
      </c>
      <c r="I913" s="980">
        <f t="shared" si="97"/>
        <v>0</v>
      </c>
      <c r="J913" s="186">
        <f t="shared" si="98"/>
        <v>0</v>
      </c>
      <c r="K913" s="186">
        <f t="shared" si="99"/>
        <v>0</v>
      </c>
      <c r="L913" s="994"/>
      <c r="M913" s="47"/>
      <c r="N913" s="34"/>
      <c r="O913" s="422"/>
    </row>
    <row r="914" spans="1:15" hidden="1" outlineLevel="1" x14ac:dyDescent="0.2">
      <c r="A914" s="804">
        <v>11</v>
      </c>
      <c r="B914" s="365"/>
      <c r="C914" s="382"/>
      <c r="D914" s="996"/>
      <c r="E914" s="376"/>
      <c r="F914" s="379"/>
      <c r="G914" s="379"/>
      <c r="H914" s="979">
        <f t="shared" si="96"/>
        <v>0</v>
      </c>
      <c r="I914" s="980">
        <f t="shared" si="97"/>
        <v>0</v>
      </c>
      <c r="J914" s="186">
        <f t="shared" si="98"/>
        <v>0</v>
      </c>
      <c r="K914" s="186">
        <f t="shared" si="99"/>
        <v>0</v>
      </c>
      <c r="L914" s="994"/>
      <c r="M914" s="47"/>
      <c r="N914" s="34"/>
      <c r="O914" s="422"/>
    </row>
    <row r="915" spans="1:15" hidden="1" outlineLevel="1" x14ac:dyDescent="0.2">
      <c r="A915" s="803">
        <v>12</v>
      </c>
      <c r="B915" s="794"/>
      <c r="C915" s="795"/>
      <c r="D915" s="792"/>
      <c r="E915" s="796"/>
      <c r="F915" s="790"/>
      <c r="G915" s="790"/>
      <c r="H915" s="997">
        <f t="shared" si="96"/>
        <v>0</v>
      </c>
      <c r="I915" s="998">
        <f t="shared" si="97"/>
        <v>0</v>
      </c>
      <c r="J915" s="186">
        <f t="shared" si="98"/>
        <v>0</v>
      </c>
      <c r="K915" s="186">
        <f t="shared" si="99"/>
        <v>0</v>
      </c>
      <c r="L915" s="994"/>
      <c r="M915" s="47"/>
      <c r="N915" s="34"/>
      <c r="O915" s="422"/>
    </row>
    <row r="916" spans="1:15" hidden="1" outlineLevel="1" x14ac:dyDescent="0.2">
      <c r="A916" s="804">
        <v>13</v>
      </c>
      <c r="B916" s="365"/>
      <c r="C916" s="382"/>
      <c r="D916" s="996"/>
      <c r="E916" s="376"/>
      <c r="F916" s="379"/>
      <c r="G916" s="379"/>
      <c r="H916" s="979">
        <f t="shared" si="96"/>
        <v>0</v>
      </c>
      <c r="I916" s="980">
        <f t="shared" si="97"/>
        <v>0</v>
      </c>
      <c r="J916" s="186">
        <f t="shared" si="98"/>
        <v>0</v>
      </c>
      <c r="K916" s="186">
        <f t="shared" si="99"/>
        <v>0</v>
      </c>
      <c r="L916" s="994"/>
      <c r="M916" s="47"/>
      <c r="N916" s="34"/>
      <c r="O916" s="422"/>
    </row>
    <row r="917" spans="1:15" hidden="1" outlineLevel="1" x14ac:dyDescent="0.2">
      <c r="A917" s="803">
        <v>14</v>
      </c>
      <c r="B917" s="365"/>
      <c r="C917" s="382"/>
      <c r="D917" s="996"/>
      <c r="E917" s="376"/>
      <c r="F917" s="379"/>
      <c r="G917" s="379"/>
      <c r="H917" s="979">
        <f t="shared" si="96"/>
        <v>0</v>
      </c>
      <c r="I917" s="980">
        <f t="shared" si="97"/>
        <v>0</v>
      </c>
      <c r="J917" s="186">
        <f t="shared" si="98"/>
        <v>0</v>
      </c>
      <c r="K917" s="186">
        <f t="shared" si="99"/>
        <v>0</v>
      </c>
      <c r="L917" s="994"/>
      <c r="M917" s="47"/>
      <c r="N917" s="34"/>
      <c r="O917" s="422"/>
    </row>
    <row r="918" spans="1:15" s="537" customFormat="1" ht="13.5" hidden="1" outlineLevel="1" thickBot="1" x14ac:dyDescent="0.25">
      <c r="A918" s="805">
        <v>15</v>
      </c>
      <c r="B918" s="798" t="s">
        <v>147</v>
      </c>
      <c r="C918" s="797"/>
      <c r="D918" s="793"/>
      <c r="E918" s="798" t="s">
        <v>26</v>
      </c>
      <c r="F918" s="791"/>
      <c r="G918" s="791"/>
      <c r="H918" s="924">
        <f t="shared" si="96"/>
        <v>0</v>
      </c>
      <c r="I918" s="925">
        <f t="shared" si="97"/>
        <v>0</v>
      </c>
      <c r="J918" s="196">
        <f t="shared" si="98"/>
        <v>0</v>
      </c>
      <c r="K918" s="196">
        <f t="shared" si="99"/>
        <v>0</v>
      </c>
      <c r="L918" s="273"/>
      <c r="M918" s="47"/>
      <c r="N918" s="34"/>
    </row>
    <row r="919" spans="1:15" s="537" customFormat="1" ht="28.5" hidden="1" customHeight="1" outlineLevel="1" thickBot="1" x14ac:dyDescent="0.25">
      <c r="A919" s="1118" t="s">
        <v>321</v>
      </c>
      <c r="B919" s="1119"/>
      <c r="C919" s="799"/>
      <c r="D919" s="800"/>
      <c r="E919" s="801"/>
      <c r="F919" s="802"/>
      <c r="G919" s="802"/>
      <c r="H919" s="198">
        <f>ROUND(SUM(H898:H918),0)</f>
        <v>0</v>
      </c>
      <c r="I919" s="198">
        <f>ROUND(SUM(I898:I918),0)</f>
        <v>0</v>
      </c>
      <c r="J919" s="199">
        <f>ROUND(SUM(J899:J918),0)</f>
        <v>0</v>
      </c>
      <c r="K919" s="199">
        <f>ROUND(SUM(K899:K918),0)</f>
        <v>0</v>
      </c>
      <c r="L919" s="274"/>
      <c r="M919" s="47"/>
      <c r="N919" s="34"/>
    </row>
    <row r="920" spans="1:15" ht="27.75" hidden="1" customHeight="1" outlineLevel="1" thickBot="1" x14ac:dyDescent="0.25">
      <c r="A920" s="1121" t="s">
        <v>267</v>
      </c>
      <c r="B920" s="1122"/>
      <c r="C920" s="1122"/>
      <c r="D920" s="1122"/>
      <c r="E920" s="1122"/>
      <c r="F920" s="1122"/>
      <c r="G920" s="1122"/>
      <c r="H920" s="1122"/>
      <c r="I920" s="1123"/>
      <c r="J920" s="855"/>
      <c r="K920" s="855"/>
      <c r="L920" s="469"/>
      <c r="M920" s="467"/>
    </row>
    <row r="921" spans="1:15" s="537" customFormat="1" ht="15.75" hidden="1" outlineLevel="1" x14ac:dyDescent="0.2">
      <c r="A921" s="1210">
        <v>1</v>
      </c>
      <c r="B921" s="298"/>
      <c r="C921" s="706"/>
      <c r="D921" s="1219"/>
      <c r="E921" s="1218" t="s">
        <v>21</v>
      </c>
      <c r="F921" s="1209"/>
      <c r="G921" s="1209"/>
      <c r="H921" s="1223">
        <f>D921*F921</f>
        <v>0</v>
      </c>
      <c r="I921" s="1202">
        <f>D921*G921</f>
        <v>0</v>
      </c>
      <c r="J921" s="196">
        <f>SUM(H921:I921)</f>
        <v>0</v>
      </c>
      <c r="K921" s="196">
        <f>J921*1.27</f>
        <v>0</v>
      </c>
      <c r="L921" s="273"/>
      <c r="M921" s="1224"/>
      <c r="N921" s="34"/>
    </row>
    <row r="922" spans="1:15" s="537" customFormat="1" ht="15.75" hidden="1" outlineLevel="1" x14ac:dyDescent="0.2">
      <c r="A922" s="1211"/>
      <c r="B922" s="35"/>
      <c r="C922" s="684"/>
      <c r="D922" s="1220"/>
      <c r="E922" s="1096"/>
      <c r="F922" s="1094"/>
      <c r="G922" s="1094"/>
      <c r="H922" s="1125"/>
      <c r="I922" s="1126"/>
      <c r="J922" s="196"/>
      <c r="K922" s="196"/>
      <c r="L922" s="273"/>
      <c r="M922" s="1224"/>
      <c r="N922" s="34"/>
    </row>
    <row r="923" spans="1:15" hidden="1" outlineLevel="1" x14ac:dyDescent="0.2">
      <c r="A923" s="995">
        <v>2</v>
      </c>
      <c r="B923" s="365"/>
      <c r="C923" s="382"/>
      <c r="D923" s="806"/>
      <c r="E923" s="376"/>
      <c r="F923" s="379"/>
      <c r="G923" s="379"/>
      <c r="H923" s="979">
        <f>D923*F923</f>
        <v>0</v>
      </c>
      <c r="I923" s="980">
        <f>D923*G923</f>
        <v>0</v>
      </c>
      <c r="J923" s="186">
        <f>SUM(H923:I923)</f>
        <v>0</v>
      </c>
      <c r="K923" s="186">
        <f>J923*1.27</f>
        <v>0</v>
      </c>
      <c r="L923" s="994"/>
      <c r="M923" s="47"/>
      <c r="N923" s="34"/>
      <c r="O923" s="422"/>
    </row>
    <row r="924" spans="1:15" hidden="1" outlineLevel="1" x14ac:dyDescent="0.2">
      <c r="A924" s="995">
        <v>3</v>
      </c>
      <c r="B924" s="365"/>
      <c r="C924" s="382"/>
      <c r="D924" s="806"/>
      <c r="E924" s="376"/>
      <c r="F924" s="379"/>
      <c r="G924" s="379"/>
      <c r="H924" s="979">
        <f>D924*F924</f>
        <v>0</v>
      </c>
      <c r="I924" s="980">
        <f>D924*G924</f>
        <v>0</v>
      </c>
      <c r="J924" s="186">
        <f>SUM(H924:I924)</f>
        <v>0</v>
      </c>
      <c r="K924" s="186">
        <f>J924*1.27</f>
        <v>0</v>
      </c>
      <c r="L924" s="994"/>
      <c r="M924" s="47"/>
      <c r="N924" s="34"/>
      <c r="O924" s="422"/>
    </row>
    <row r="925" spans="1:15" hidden="1" outlineLevel="1" x14ac:dyDescent="0.2">
      <c r="A925" s="995">
        <v>4</v>
      </c>
      <c r="B925" s="365"/>
      <c r="C925" s="382"/>
      <c r="D925" s="806"/>
      <c r="E925" s="376"/>
      <c r="F925" s="379"/>
      <c r="G925" s="379"/>
      <c r="H925" s="979">
        <f>D925*F925</f>
        <v>0</v>
      </c>
      <c r="I925" s="980">
        <f>D925*G925</f>
        <v>0</v>
      </c>
      <c r="J925" s="186">
        <f>SUM(H925:I925)</f>
        <v>0</v>
      </c>
      <c r="K925" s="186">
        <f>J925*1.27</f>
        <v>0</v>
      </c>
      <c r="L925" s="994"/>
      <c r="M925" s="47"/>
      <c r="N925" s="34"/>
      <c r="O925" s="422"/>
    </row>
    <row r="926" spans="1:15" s="422" customFormat="1" ht="13.5" hidden="1" outlineLevel="1" thickBot="1" x14ac:dyDescent="0.25">
      <c r="A926" s="15">
        <v>5</v>
      </c>
      <c r="B926" s="791"/>
      <c r="C926" s="797"/>
      <c r="D926" s="807"/>
      <c r="E926" s="791"/>
      <c r="F926" s="791"/>
      <c r="G926" s="791"/>
      <c r="H926" s="979">
        <f>D926*F926</f>
        <v>0</v>
      </c>
      <c r="I926" s="980">
        <f>D926*G926</f>
        <v>0</v>
      </c>
      <c r="J926" s="186">
        <f>SUM(H926:I926)</f>
        <v>0</v>
      </c>
      <c r="K926" s="186">
        <f>J926*1.27</f>
        <v>0</v>
      </c>
      <c r="L926" s="994"/>
      <c r="M926" s="46"/>
      <c r="N926" s="34"/>
    </row>
    <row r="927" spans="1:15" s="17" customFormat="1" ht="28.5" hidden="1" customHeight="1" outlineLevel="1" thickBot="1" x14ac:dyDescent="0.25">
      <c r="A927" s="1110" t="s">
        <v>322</v>
      </c>
      <c r="B927" s="1111"/>
      <c r="C927" s="799"/>
      <c r="D927" s="808"/>
      <c r="E927" s="809"/>
      <c r="F927" s="810"/>
      <c r="G927" s="810"/>
      <c r="H927" s="198">
        <f>ROUND(SUM(H921:H926),0)</f>
        <v>0</v>
      </c>
      <c r="I927" s="198">
        <f>ROUND(SUM(I921:I926),0)</f>
        <v>0</v>
      </c>
      <c r="J927" s="199">
        <f>ROUND(SUM(J921:J926),0)</f>
        <v>0</v>
      </c>
      <c r="K927" s="199">
        <f>ROUND(SUM(K921:K926),0)</f>
        <v>0</v>
      </c>
      <c r="L927" s="274"/>
      <c r="M927" s="46"/>
      <c r="N927" s="34"/>
      <c r="O927" s="23"/>
    </row>
    <row r="928" spans="1:15" ht="25.5" customHeight="1" collapsed="1" thickBot="1" x14ac:dyDescent="0.25">
      <c r="A928" s="643">
        <f>'18'!A32</f>
        <v>0</v>
      </c>
      <c r="B928" s="644">
        <f>'18'!B32</f>
        <v>0</v>
      </c>
      <c r="C928" s="645">
        <f>'18'!E32</f>
        <v>0</v>
      </c>
      <c r="D928" s="645">
        <f>'18'!F32</f>
        <v>0</v>
      </c>
      <c r="E928" s="645">
        <f>'18'!G32</f>
        <v>0</v>
      </c>
      <c r="F928" s="1221" t="s">
        <v>20</v>
      </c>
      <c r="G928" s="1222"/>
      <c r="H928" s="200">
        <f>H919+H927</f>
        <v>0</v>
      </c>
      <c r="I928" s="201">
        <f>I919+I927</f>
        <v>0</v>
      </c>
      <c r="J928" s="202">
        <f>J919+J927</f>
        <v>0</v>
      </c>
      <c r="K928" s="202">
        <f>K919+K927</f>
        <v>0</v>
      </c>
      <c r="L928" s="300">
        <f>IF(K899&gt;0,1,0)</f>
        <v>0</v>
      </c>
    </row>
    <row r="929" spans="1:15" ht="5.25" customHeight="1" thickTop="1" x14ac:dyDescent="0.2">
      <c r="A929" s="1217"/>
      <c r="B929" s="1109"/>
      <c r="C929" s="195"/>
      <c r="D929" s="276"/>
      <c r="E929" s="207"/>
      <c r="F929" s="203"/>
      <c r="G929" s="203"/>
      <c r="H929" s="203"/>
      <c r="I929" s="204"/>
      <c r="J929" s="205"/>
      <c r="K929" s="205"/>
      <c r="L929" s="300"/>
    </row>
    <row r="930" spans="1:15" ht="12.75" customHeight="1" x14ac:dyDescent="0.2">
      <c r="A930" s="1207" t="s">
        <v>319</v>
      </c>
      <c r="B930" s="1208"/>
      <c r="C930" s="1199">
        <f>K919</f>
        <v>0</v>
      </c>
      <c r="D930" s="1199"/>
      <c r="E930" s="1200"/>
      <c r="F930" s="811"/>
      <c r="G930" s="811"/>
      <c r="H930" s="313">
        <f>H919</f>
        <v>0</v>
      </c>
      <c r="I930" s="314">
        <f>I919</f>
        <v>0</v>
      </c>
      <c r="J930" s="205"/>
      <c r="K930" s="205"/>
      <c r="L930" s="300">
        <f>IF(K902&gt;0,1,0)</f>
        <v>0</v>
      </c>
      <c r="M930" s="47"/>
    </row>
    <row r="931" spans="1:15" ht="12.75" customHeight="1" x14ac:dyDescent="0.2">
      <c r="A931" s="1185" t="s">
        <v>320</v>
      </c>
      <c r="B931" s="1186"/>
      <c r="C931" s="1215">
        <f>K927</f>
        <v>0</v>
      </c>
      <c r="D931" s="1215"/>
      <c r="E931" s="1201"/>
      <c r="F931" s="812"/>
      <c r="G931" s="812"/>
      <c r="H931" s="315">
        <f>H927</f>
        <v>0</v>
      </c>
      <c r="I931" s="316">
        <f>I927</f>
        <v>0</v>
      </c>
      <c r="J931" s="205"/>
      <c r="K931" s="205"/>
      <c r="L931" s="275"/>
      <c r="M931" s="47"/>
    </row>
    <row r="932" spans="1:15" ht="12.75" customHeight="1" thickBot="1" x14ac:dyDescent="0.3">
      <c r="A932" s="1193" t="s">
        <v>145</v>
      </c>
      <c r="B932" s="1194"/>
      <c r="C932" s="1195">
        <f>SUM(C930:D931)</f>
        <v>0</v>
      </c>
      <c r="D932" s="1196"/>
      <c r="E932" s="292" t="str">
        <f>IF(C932=K928,"","Hiba!")</f>
        <v/>
      </c>
      <c r="F932" s="813"/>
      <c r="G932" s="813"/>
      <c r="H932" s="813"/>
      <c r="I932" s="814"/>
      <c r="J932" s="205"/>
      <c r="K932" s="205"/>
      <c r="L932" s="275"/>
      <c r="M932" s="47"/>
    </row>
    <row r="933" spans="1:15" ht="6" customHeight="1" thickBot="1" x14ac:dyDescent="0.25">
      <c r="J933" s="205"/>
      <c r="K933" s="205"/>
      <c r="L933" s="275"/>
      <c r="M933" s="47"/>
    </row>
    <row r="934" spans="1:15" s="5" customFormat="1" ht="26.25" hidden="1" outlineLevel="1" thickBot="1" x14ac:dyDescent="0.25">
      <c r="A934" s="788" t="s">
        <v>6</v>
      </c>
      <c r="B934" s="789" t="s">
        <v>7</v>
      </c>
      <c r="C934" s="789" t="s">
        <v>69</v>
      </c>
      <c r="D934" s="789" t="s">
        <v>8</v>
      </c>
      <c r="E934" s="789" t="s">
        <v>9</v>
      </c>
      <c r="F934" s="288" t="s">
        <v>10</v>
      </c>
      <c r="G934" s="288" t="s">
        <v>11</v>
      </c>
      <c r="H934" s="288" t="s">
        <v>12</v>
      </c>
      <c r="I934" s="289" t="s">
        <v>13</v>
      </c>
      <c r="J934" s="936" t="s">
        <v>0</v>
      </c>
      <c r="K934" s="936" t="s">
        <v>1</v>
      </c>
      <c r="L934" s="937"/>
      <c r="M934" s="18" t="s">
        <v>37</v>
      </c>
      <c r="N934" s="84"/>
    </row>
    <row r="935" spans="1:15" ht="27.75" hidden="1" customHeight="1" outlineLevel="1" thickBot="1" x14ac:dyDescent="0.25">
      <c r="A935" s="1121" t="s">
        <v>268</v>
      </c>
      <c r="B935" s="1122"/>
      <c r="C935" s="1122"/>
      <c r="D935" s="1122"/>
      <c r="E935" s="1122"/>
      <c r="F935" s="1122"/>
      <c r="G935" s="1122"/>
      <c r="H935" s="1122"/>
      <c r="I935" s="1123"/>
      <c r="J935" s="855"/>
      <c r="K935" s="855"/>
      <c r="L935" s="469"/>
      <c r="M935" s="467"/>
    </row>
    <row r="936" spans="1:15" ht="15.75" hidden="1" outlineLevel="1" x14ac:dyDescent="0.2">
      <c r="A936" s="1216">
        <v>1</v>
      </c>
      <c r="B936" s="629"/>
      <c r="C936" s="630"/>
      <c r="D936" s="1214"/>
      <c r="E936" s="1187" t="s">
        <v>15</v>
      </c>
      <c r="F936" s="1190"/>
      <c r="G936" s="1190"/>
      <c r="H936" s="1206">
        <f>D936*F936</f>
        <v>0</v>
      </c>
      <c r="I936" s="1179">
        <f>D936*G936</f>
        <v>0</v>
      </c>
      <c r="J936" s="196">
        <f>SUM(H936:I936)</f>
        <v>0</v>
      </c>
      <c r="K936" s="196">
        <f>J936*1.27</f>
        <v>0</v>
      </c>
      <c r="M936" s="1224"/>
      <c r="N936" s="34"/>
      <c r="O936" s="422"/>
    </row>
    <row r="937" spans="1:15" ht="15.75" hidden="1" outlineLevel="1" x14ac:dyDescent="0.2">
      <c r="A937" s="1177"/>
      <c r="B937" s="964" t="s">
        <v>326</v>
      </c>
      <c r="C937" s="631"/>
      <c r="D937" s="1188"/>
      <c r="E937" s="1097"/>
      <c r="F937" s="1095"/>
      <c r="G937" s="1095"/>
      <c r="H937" s="1099"/>
      <c r="I937" s="1098"/>
      <c r="J937" s="196"/>
      <c r="K937" s="196"/>
      <c r="L937" s="273"/>
      <c r="M937" s="1224"/>
      <c r="N937" s="34"/>
      <c r="O937" s="422"/>
    </row>
    <row r="938" spans="1:15" ht="15.75" hidden="1" outlineLevel="1" x14ac:dyDescent="0.2">
      <c r="A938" s="1124"/>
      <c r="B938" s="637" t="s">
        <v>329</v>
      </c>
      <c r="C938" s="631"/>
      <c r="D938" s="1188"/>
      <c r="E938" s="1097"/>
      <c r="F938" s="1095"/>
      <c r="G938" s="1095"/>
      <c r="H938" s="1099"/>
      <c r="I938" s="1098"/>
      <c r="J938" s="196"/>
      <c r="K938" s="196"/>
      <c r="L938" s="273"/>
      <c r="M938" s="725"/>
      <c r="N938" s="34"/>
      <c r="O938" s="422"/>
    </row>
    <row r="939" spans="1:15" ht="15.75" hidden="1" outlineLevel="1" x14ac:dyDescent="0.2">
      <c r="A939" s="1176">
        <v>2</v>
      </c>
      <c r="B939" s="632"/>
      <c r="C939" s="634"/>
      <c r="D939" s="1188"/>
      <c r="E939" s="1097" t="s">
        <v>15</v>
      </c>
      <c r="F939" s="1095"/>
      <c r="G939" s="1095"/>
      <c r="H939" s="1099">
        <f>D939*F939</f>
        <v>0</v>
      </c>
      <c r="I939" s="1098">
        <f>D939*G939</f>
        <v>0</v>
      </c>
      <c r="J939" s="196">
        <f>SUM(H939:I939)</f>
        <v>0</v>
      </c>
      <c r="K939" s="196">
        <f>J939*1.27</f>
        <v>0</v>
      </c>
      <c r="L939" s="273"/>
      <c r="M939" s="1224"/>
      <c r="N939" s="34"/>
      <c r="O939" s="422"/>
    </row>
    <row r="940" spans="1:15" ht="15.75" hidden="1" outlineLevel="1" x14ac:dyDescent="0.2">
      <c r="A940" s="1177"/>
      <c r="B940" s="964" t="s">
        <v>327</v>
      </c>
      <c r="C940" s="631"/>
      <c r="D940" s="1188"/>
      <c r="E940" s="1097"/>
      <c r="F940" s="1095"/>
      <c r="G940" s="1095"/>
      <c r="H940" s="1099"/>
      <c r="I940" s="1098"/>
      <c r="J940" s="196"/>
      <c r="K940" s="196"/>
      <c r="L940" s="273"/>
      <c r="M940" s="1224"/>
      <c r="N940" s="34"/>
      <c r="O940" s="422"/>
    </row>
    <row r="941" spans="1:15" ht="16.5" hidden="1" outlineLevel="1" thickBot="1" x14ac:dyDescent="0.25">
      <c r="A941" s="1178"/>
      <c r="B941" s="636" t="s">
        <v>328</v>
      </c>
      <c r="C941" s="633"/>
      <c r="D941" s="1189"/>
      <c r="E941" s="1191"/>
      <c r="F941" s="1192"/>
      <c r="G941" s="1192"/>
      <c r="H941" s="1184"/>
      <c r="I941" s="1203"/>
      <c r="J941" s="196"/>
      <c r="K941" s="196"/>
      <c r="L941" s="273"/>
      <c r="M941" s="725"/>
      <c r="N941" s="34"/>
      <c r="O941" s="422"/>
    </row>
    <row r="942" spans="1:15" ht="17.25" hidden="1" outlineLevel="1" thickTop="1" thickBot="1" x14ac:dyDescent="0.25">
      <c r="A942" s="1124">
        <v>3</v>
      </c>
      <c r="B942" s="298"/>
      <c r="C942" s="299"/>
      <c r="D942" s="1197"/>
      <c r="E942" s="1212" t="s">
        <v>15</v>
      </c>
      <c r="F942" s="1182"/>
      <c r="G942" s="1182"/>
      <c r="H942" s="1180">
        <f>D942*F942</f>
        <v>0</v>
      </c>
      <c r="I942" s="1204">
        <f>D942*G942</f>
        <v>0</v>
      </c>
      <c r="J942" s="196">
        <f>SUM(H942:I942)</f>
        <v>0</v>
      </c>
      <c r="K942" s="196">
        <f>J942*1.27</f>
        <v>0</v>
      </c>
      <c r="L942" s="273"/>
      <c r="M942" s="1224"/>
      <c r="N942" s="34"/>
      <c r="O942" s="422"/>
    </row>
    <row r="943" spans="1:15" ht="16.5" hidden="1" outlineLevel="1" thickTop="1" x14ac:dyDescent="0.2">
      <c r="A943" s="1115"/>
      <c r="B943" s="187"/>
      <c r="C943" s="294"/>
      <c r="D943" s="1198"/>
      <c r="E943" s="1213"/>
      <c r="F943" s="1183"/>
      <c r="G943" s="1183"/>
      <c r="H943" s="1181"/>
      <c r="I943" s="1205"/>
      <c r="J943" s="196"/>
      <c r="K943" s="196"/>
      <c r="L943" s="273"/>
      <c r="M943" s="1224"/>
      <c r="N943" s="34"/>
      <c r="O943" s="422"/>
    </row>
    <row r="944" spans="1:15" hidden="1" outlineLevel="1" x14ac:dyDescent="0.2">
      <c r="A944" s="803">
        <v>4</v>
      </c>
      <c r="B944" s="365"/>
      <c r="C944" s="382"/>
      <c r="D944" s="996"/>
      <c r="E944" s="376"/>
      <c r="F944" s="379"/>
      <c r="G944" s="379"/>
      <c r="H944" s="979">
        <f t="shared" ref="H944:H955" si="100">D944*F944</f>
        <v>0</v>
      </c>
      <c r="I944" s="980">
        <f t="shared" ref="I944:I955" si="101">D944*G944</f>
        <v>0</v>
      </c>
      <c r="J944" s="186">
        <f t="shared" ref="J944:J955" si="102">SUM(H944:I944)</f>
        <v>0</v>
      </c>
      <c r="K944" s="186">
        <f t="shared" ref="K944:K955" si="103">J944*1.27</f>
        <v>0</v>
      </c>
      <c r="L944" s="994"/>
      <c r="M944" s="47"/>
      <c r="N944" s="34"/>
      <c r="O944" s="422"/>
    </row>
    <row r="945" spans="1:15" hidden="1" outlineLevel="1" x14ac:dyDescent="0.2">
      <c r="A945" s="804">
        <v>5</v>
      </c>
      <c r="B945" s="794"/>
      <c r="C945" s="795"/>
      <c r="D945" s="792"/>
      <c r="E945" s="796"/>
      <c r="F945" s="790"/>
      <c r="G945" s="790"/>
      <c r="H945" s="997">
        <f t="shared" si="100"/>
        <v>0</v>
      </c>
      <c r="I945" s="998">
        <f t="shared" si="101"/>
        <v>0</v>
      </c>
      <c r="J945" s="186">
        <f t="shared" si="102"/>
        <v>0</v>
      </c>
      <c r="K945" s="186">
        <f t="shared" si="103"/>
        <v>0</v>
      </c>
      <c r="L945" s="994"/>
      <c r="M945" s="47"/>
      <c r="N945" s="34"/>
      <c r="O945" s="422"/>
    </row>
    <row r="946" spans="1:15" hidden="1" outlineLevel="1" x14ac:dyDescent="0.2">
      <c r="A946" s="803">
        <v>6</v>
      </c>
      <c r="B946" s="365"/>
      <c r="C946" s="382"/>
      <c r="D946" s="996"/>
      <c r="E946" s="376"/>
      <c r="F946" s="379"/>
      <c r="G946" s="379"/>
      <c r="H946" s="979">
        <f t="shared" si="100"/>
        <v>0</v>
      </c>
      <c r="I946" s="980">
        <f t="shared" si="101"/>
        <v>0</v>
      </c>
      <c r="J946" s="186">
        <f t="shared" si="102"/>
        <v>0</v>
      </c>
      <c r="K946" s="186">
        <f t="shared" si="103"/>
        <v>0</v>
      </c>
      <c r="L946" s="994"/>
      <c r="M946" s="47"/>
      <c r="N946" s="34"/>
      <c r="O946" s="422"/>
    </row>
    <row r="947" spans="1:15" hidden="1" outlineLevel="1" x14ac:dyDescent="0.2">
      <c r="A947" s="804">
        <v>7</v>
      </c>
      <c r="B947" s="365"/>
      <c r="C947" s="382"/>
      <c r="D947" s="996"/>
      <c r="E947" s="376"/>
      <c r="F947" s="379"/>
      <c r="G947" s="379"/>
      <c r="H947" s="979">
        <f t="shared" si="100"/>
        <v>0</v>
      </c>
      <c r="I947" s="980">
        <f t="shared" si="101"/>
        <v>0</v>
      </c>
      <c r="J947" s="186">
        <f t="shared" si="102"/>
        <v>0</v>
      </c>
      <c r="K947" s="186">
        <f t="shared" si="103"/>
        <v>0</v>
      </c>
      <c r="L947" s="994"/>
      <c r="M947" s="47"/>
      <c r="N947" s="34"/>
      <c r="O947" s="422"/>
    </row>
    <row r="948" spans="1:15" hidden="1" outlineLevel="1" x14ac:dyDescent="0.2">
      <c r="A948" s="803">
        <v>8</v>
      </c>
      <c r="B948" s="794"/>
      <c r="C948" s="795"/>
      <c r="D948" s="792"/>
      <c r="E948" s="796"/>
      <c r="F948" s="790"/>
      <c r="G948" s="790"/>
      <c r="H948" s="997">
        <f t="shared" si="100"/>
        <v>0</v>
      </c>
      <c r="I948" s="998">
        <f t="shared" si="101"/>
        <v>0</v>
      </c>
      <c r="J948" s="186">
        <f t="shared" si="102"/>
        <v>0</v>
      </c>
      <c r="K948" s="186">
        <f t="shared" si="103"/>
        <v>0</v>
      </c>
      <c r="L948" s="994"/>
      <c r="M948" s="47"/>
      <c r="N948" s="34"/>
      <c r="O948" s="422"/>
    </row>
    <row r="949" spans="1:15" hidden="1" outlineLevel="1" x14ac:dyDescent="0.2">
      <c r="A949" s="804">
        <v>9</v>
      </c>
      <c r="B949" s="365"/>
      <c r="C949" s="382"/>
      <c r="D949" s="996"/>
      <c r="E949" s="376"/>
      <c r="F949" s="379"/>
      <c r="G949" s="379"/>
      <c r="H949" s="979">
        <f t="shared" si="100"/>
        <v>0</v>
      </c>
      <c r="I949" s="980">
        <f t="shared" si="101"/>
        <v>0</v>
      </c>
      <c r="J949" s="186">
        <f t="shared" si="102"/>
        <v>0</v>
      </c>
      <c r="K949" s="186">
        <f t="shared" si="103"/>
        <v>0</v>
      </c>
      <c r="L949" s="994"/>
      <c r="M949" s="47"/>
      <c r="N949" s="34"/>
      <c r="O949" s="422"/>
    </row>
    <row r="950" spans="1:15" hidden="1" outlineLevel="1" x14ac:dyDescent="0.2">
      <c r="A950" s="803">
        <v>10</v>
      </c>
      <c r="B950" s="365"/>
      <c r="C950" s="382"/>
      <c r="D950" s="996"/>
      <c r="E950" s="376"/>
      <c r="F950" s="379"/>
      <c r="G950" s="379"/>
      <c r="H950" s="979">
        <f t="shared" si="100"/>
        <v>0</v>
      </c>
      <c r="I950" s="980">
        <f t="shared" si="101"/>
        <v>0</v>
      </c>
      <c r="J950" s="186">
        <f t="shared" si="102"/>
        <v>0</v>
      </c>
      <c r="K950" s="186">
        <f t="shared" si="103"/>
        <v>0</v>
      </c>
      <c r="L950" s="994"/>
      <c r="M950" s="47"/>
      <c r="N950" s="34"/>
      <c r="O950" s="422"/>
    </row>
    <row r="951" spans="1:15" hidden="1" outlineLevel="1" x14ac:dyDescent="0.2">
      <c r="A951" s="804">
        <v>11</v>
      </c>
      <c r="B951" s="365"/>
      <c r="C951" s="382"/>
      <c r="D951" s="996"/>
      <c r="E951" s="376"/>
      <c r="F951" s="379"/>
      <c r="G951" s="379"/>
      <c r="H951" s="979">
        <f t="shared" si="100"/>
        <v>0</v>
      </c>
      <c r="I951" s="980">
        <f t="shared" si="101"/>
        <v>0</v>
      </c>
      <c r="J951" s="186">
        <f t="shared" si="102"/>
        <v>0</v>
      </c>
      <c r="K951" s="186">
        <f t="shared" si="103"/>
        <v>0</v>
      </c>
      <c r="L951" s="994"/>
      <c r="M951" s="47"/>
      <c r="N951" s="34"/>
      <c r="O951" s="422"/>
    </row>
    <row r="952" spans="1:15" hidden="1" outlineLevel="1" x14ac:dyDescent="0.2">
      <c r="A952" s="803">
        <v>12</v>
      </c>
      <c r="B952" s="794"/>
      <c r="C952" s="795"/>
      <c r="D952" s="792"/>
      <c r="E952" s="796"/>
      <c r="F952" s="790"/>
      <c r="G952" s="790"/>
      <c r="H952" s="997">
        <f t="shared" si="100"/>
        <v>0</v>
      </c>
      <c r="I952" s="998">
        <f t="shared" si="101"/>
        <v>0</v>
      </c>
      <c r="J952" s="186">
        <f t="shared" si="102"/>
        <v>0</v>
      </c>
      <c r="K952" s="186">
        <f t="shared" si="103"/>
        <v>0</v>
      </c>
      <c r="L952" s="994"/>
      <c r="M952" s="47"/>
      <c r="N952" s="34"/>
      <c r="O952" s="422"/>
    </row>
    <row r="953" spans="1:15" hidden="1" outlineLevel="1" x14ac:dyDescent="0.2">
      <c r="A953" s="804">
        <v>13</v>
      </c>
      <c r="B953" s="365"/>
      <c r="C953" s="382"/>
      <c r="D953" s="996"/>
      <c r="E953" s="376"/>
      <c r="F953" s="379"/>
      <c r="G953" s="379"/>
      <c r="H953" s="979">
        <f t="shared" si="100"/>
        <v>0</v>
      </c>
      <c r="I953" s="980">
        <f t="shared" si="101"/>
        <v>0</v>
      </c>
      <c r="J953" s="186">
        <f t="shared" si="102"/>
        <v>0</v>
      </c>
      <c r="K953" s="186">
        <f t="shared" si="103"/>
        <v>0</v>
      </c>
      <c r="L953" s="994"/>
      <c r="M953" s="47"/>
      <c r="N953" s="34"/>
      <c r="O953" s="422"/>
    </row>
    <row r="954" spans="1:15" hidden="1" outlineLevel="1" x14ac:dyDescent="0.2">
      <c r="A954" s="803">
        <v>14</v>
      </c>
      <c r="B954" s="365"/>
      <c r="C954" s="382"/>
      <c r="D954" s="996"/>
      <c r="E954" s="376"/>
      <c r="F954" s="379"/>
      <c r="G954" s="379"/>
      <c r="H954" s="979">
        <f t="shared" si="100"/>
        <v>0</v>
      </c>
      <c r="I954" s="980">
        <f t="shared" si="101"/>
        <v>0</v>
      </c>
      <c r="J954" s="186">
        <f t="shared" si="102"/>
        <v>0</v>
      </c>
      <c r="K954" s="186">
        <f t="shared" si="103"/>
        <v>0</v>
      </c>
      <c r="L954" s="994"/>
      <c r="M954" s="47"/>
      <c r="N954" s="34"/>
      <c r="O954" s="422"/>
    </row>
    <row r="955" spans="1:15" s="537" customFormat="1" ht="13.5" hidden="1" outlineLevel="1" thickBot="1" x14ac:dyDescent="0.25">
      <c r="A955" s="805">
        <v>15</v>
      </c>
      <c r="B955" s="798" t="s">
        <v>147</v>
      </c>
      <c r="C955" s="797"/>
      <c r="D955" s="793"/>
      <c r="E955" s="798" t="s">
        <v>26</v>
      </c>
      <c r="F955" s="791"/>
      <c r="G955" s="791"/>
      <c r="H955" s="924">
        <f t="shared" si="100"/>
        <v>0</v>
      </c>
      <c r="I955" s="925">
        <f t="shared" si="101"/>
        <v>0</v>
      </c>
      <c r="J955" s="196">
        <f t="shared" si="102"/>
        <v>0</v>
      </c>
      <c r="K955" s="196">
        <f t="shared" si="103"/>
        <v>0</v>
      </c>
      <c r="L955" s="273"/>
      <c r="M955" s="47"/>
      <c r="N955" s="34"/>
    </row>
    <row r="956" spans="1:15" s="537" customFormat="1" ht="28.5" hidden="1" customHeight="1" outlineLevel="1" thickBot="1" x14ac:dyDescent="0.25">
      <c r="A956" s="1118" t="s">
        <v>321</v>
      </c>
      <c r="B956" s="1119"/>
      <c r="C956" s="799"/>
      <c r="D956" s="800"/>
      <c r="E956" s="801"/>
      <c r="F956" s="802"/>
      <c r="G956" s="802"/>
      <c r="H956" s="198">
        <f>ROUND(SUM(H935:H955),0)</f>
        <v>0</v>
      </c>
      <c r="I956" s="198">
        <f>ROUND(SUM(I935:I955),0)</f>
        <v>0</v>
      </c>
      <c r="J956" s="199">
        <f>ROUND(SUM(J936:J955),0)</f>
        <v>0</v>
      </c>
      <c r="K956" s="199">
        <f>ROUND(SUM(K936:K955),0)</f>
        <v>0</v>
      </c>
      <c r="L956" s="274"/>
      <c r="M956" s="47"/>
      <c r="N956" s="34"/>
    </row>
    <row r="957" spans="1:15" ht="27.75" hidden="1" customHeight="1" outlineLevel="1" thickBot="1" x14ac:dyDescent="0.25">
      <c r="A957" s="1121" t="s">
        <v>267</v>
      </c>
      <c r="B957" s="1122"/>
      <c r="C957" s="1122"/>
      <c r="D957" s="1122"/>
      <c r="E957" s="1122"/>
      <c r="F957" s="1122"/>
      <c r="G957" s="1122"/>
      <c r="H957" s="1122"/>
      <c r="I957" s="1123"/>
      <c r="J957" s="855"/>
      <c r="K957" s="855"/>
      <c r="L957" s="469"/>
      <c r="M957" s="467"/>
    </row>
    <row r="958" spans="1:15" s="537" customFormat="1" ht="15.75" hidden="1" outlineLevel="1" x14ac:dyDescent="0.2">
      <c r="A958" s="1210">
        <v>1</v>
      </c>
      <c r="B958" s="298"/>
      <c r="C958" s="706"/>
      <c r="D958" s="1219"/>
      <c r="E958" s="1218" t="s">
        <v>21</v>
      </c>
      <c r="F958" s="1209"/>
      <c r="G958" s="1209"/>
      <c r="H958" s="1223">
        <f>D958*F958</f>
        <v>0</v>
      </c>
      <c r="I958" s="1202">
        <f>D958*G958</f>
        <v>0</v>
      </c>
      <c r="J958" s="196">
        <f>SUM(H958:I958)</f>
        <v>0</v>
      </c>
      <c r="K958" s="196">
        <f>J958*1.27</f>
        <v>0</v>
      </c>
      <c r="L958" s="273"/>
      <c r="M958" s="1224"/>
      <c r="N958" s="34"/>
    </row>
    <row r="959" spans="1:15" s="537" customFormat="1" ht="15.75" hidden="1" outlineLevel="1" x14ac:dyDescent="0.2">
      <c r="A959" s="1211"/>
      <c r="B959" s="35"/>
      <c r="C959" s="684"/>
      <c r="D959" s="1220"/>
      <c r="E959" s="1096"/>
      <c r="F959" s="1094"/>
      <c r="G959" s="1094"/>
      <c r="H959" s="1125"/>
      <c r="I959" s="1126"/>
      <c r="J959" s="196"/>
      <c r="K959" s="196"/>
      <c r="L959" s="273"/>
      <c r="M959" s="1224"/>
      <c r="N959" s="34"/>
    </row>
    <row r="960" spans="1:15" hidden="1" outlineLevel="1" x14ac:dyDescent="0.2">
      <c r="A960" s="995">
        <v>2</v>
      </c>
      <c r="B960" s="365"/>
      <c r="C960" s="382"/>
      <c r="D960" s="806"/>
      <c r="E960" s="376"/>
      <c r="F960" s="379"/>
      <c r="G960" s="379"/>
      <c r="H960" s="979">
        <f>D960*F960</f>
        <v>0</v>
      </c>
      <c r="I960" s="980">
        <f>D960*G960</f>
        <v>0</v>
      </c>
      <c r="J960" s="186">
        <f>SUM(H960:I960)</f>
        <v>0</v>
      </c>
      <c r="K960" s="186">
        <f>J960*1.27</f>
        <v>0</v>
      </c>
      <c r="L960" s="994"/>
      <c r="M960" s="47"/>
      <c r="N960" s="34"/>
      <c r="O960" s="422"/>
    </row>
    <row r="961" spans="1:15" hidden="1" outlineLevel="1" x14ac:dyDescent="0.2">
      <c r="A961" s="995">
        <v>3</v>
      </c>
      <c r="B961" s="365"/>
      <c r="C961" s="382"/>
      <c r="D961" s="806"/>
      <c r="E961" s="376"/>
      <c r="F961" s="379"/>
      <c r="G961" s="379"/>
      <c r="H961" s="979">
        <f>D961*F961</f>
        <v>0</v>
      </c>
      <c r="I961" s="980">
        <f>D961*G961</f>
        <v>0</v>
      </c>
      <c r="J961" s="186">
        <f>SUM(H961:I961)</f>
        <v>0</v>
      </c>
      <c r="K961" s="186">
        <f>J961*1.27</f>
        <v>0</v>
      </c>
      <c r="L961" s="994"/>
      <c r="M961" s="47"/>
      <c r="N961" s="34"/>
      <c r="O961" s="422"/>
    </row>
    <row r="962" spans="1:15" hidden="1" outlineLevel="1" x14ac:dyDescent="0.2">
      <c r="A962" s="995">
        <v>4</v>
      </c>
      <c r="B962" s="365"/>
      <c r="C962" s="382"/>
      <c r="D962" s="806"/>
      <c r="E962" s="376"/>
      <c r="F962" s="379"/>
      <c r="G962" s="379"/>
      <c r="H962" s="979">
        <f>D962*F962</f>
        <v>0</v>
      </c>
      <c r="I962" s="980">
        <f>D962*G962</f>
        <v>0</v>
      </c>
      <c r="J962" s="186">
        <f>SUM(H962:I962)</f>
        <v>0</v>
      </c>
      <c r="K962" s="186">
        <f>J962*1.27</f>
        <v>0</v>
      </c>
      <c r="L962" s="994"/>
      <c r="M962" s="47"/>
      <c r="N962" s="34"/>
      <c r="O962" s="422"/>
    </row>
    <row r="963" spans="1:15" s="422" customFormat="1" ht="13.5" hidden="1" outlineLevel="1" thickBot="1" x14ac:dyDescent="0.25">
      <c r="A963" s="15">
        <v>5</v>
      </c>
      <c r="B963" s="791"/>
      <c r="C963" s="797"/>
      <c r="D963" s="807"/>
      <c r="E963" s="791"/>
      <c r="F963" s="791"/>
      <c r="G963" s="791"/>
      <c r="H963" s="979">
        <f>D963*F963</f>
        <v>0</v>
      </c>
      <c r="I963" s="980">
        <f>D963*G963</f>
        <v>0</v>
      </c>
      <c r="J963" s="186">
        <f>SUM(H963:I963)</f>
        <v>0</v>
      </c>
      <c r="K963" s="186">
        <f>J963*1.27</f>
        <v>0</v>
      </c>
      <c r="L963" s="994"/>
      <c r="M963" s="46"/>
      <c r="N963" s="34"/>
    </row>
    <row r="964" spans="1:15" s="17" customFormat="1" ht="28.5" hidden="1" customHeight="1" outlineLevel="1" thickBot="1" x14ac:dyDescent="0.25">
      <c r="A964" s="1110" t="s">
        <v>322</v>
      </c>
      <c r="B964" s="1111"/>
      <c r="C964" s="799"/>
      <c r="D964" s="808"/>
      <c r="E964" s="809"/>
      <c r="F964" s="810"/>
      <c r="G964" s="810"/>
      <c r="H964" s="198">
        <f>ROUND(SUM(H958:H963),0)</f>
        <v>0</v>
      </c>
      <c r="I964" s="198">
        <f>ROUND(SUM(I958:I963),0)</f>
        <v>0</v>
      </c>
      <c r="J964" s="199">
        <f>ROUND(SUM(J958:J963),0)</f>
        <v>0</v>
      </c>
      <c r="K964" s="199">
        <f>ROUND(SUM(K958:K963),0)</f>
        <v>0</v>
      </c>
      <c r="L964" s="274"/>
      <c r="M964" s="46"/>
      <c r="N964" s="34"/>
      <c r="O964" s="23"/>
    </row>
    <row r="965" spans="1:15" ht="25.5" customHeight="1" collapsed="1" thickBot="1" x14ac:dyDescent="0.25">
      <c r="A965" s="643">
        <f>'18'!A33</f>
        <v>0</v>
      </c>
      <c r="B965" s="644">
        <f>'18'!B33</f>
        <v>0</v>
      </c>
      <c r="C965" s="645">
        <f>'18'!E33</f>
        <v>0</v>
      </c>
      <c r="D965" s="645">
        <f>'18'!F33</f>
        <v>0</v>
      </c>
      <c r="E965" s="645">
        <f>'18'!G33</f>
        <v>0</v>
      </c>
      <c r="F965" s="1221" t="s">
        <v>20</v>
      </c>
      <c r="G965" s="1222"/>
      <c r="H965" s="200">
        <f>H956+H964</f>
        <v>0</v>
      </c>
      <c r="I965" s="201">
        <f>I956+I964</f>
        <v>0</v>
      </c>
      <c r="J965" s="202">
        <f>J956+J964</f>
        <v>0</v>
      </c>
      <c r="K965" s="202">
        <f>K956+K964</f>
        <v>0</v>
      </c>
      <c r="L965" s="300">
        <f>IF(K936&gt;0,1,0)</f>
        <v>0</v>
      </c>
    </row>
    <row r="966" spans="1:15" ht="5.25" customHeight="1" thickTop="1" x14ac:dyDescent="0.2">
      <c r="A966" s="1217"/>
      <c r="B966" s="1109"/>
      <c r="C966" s="195"/>
      <c r="D966" s="276"/>
      <c r="E966" s="207"/>
      <c r="F966" s="203"/>
      <c r="G966" s="203"/>
      <c r="H966" s="203"/>
      <c r="I966" s="204"/>
      <c r="J966" s="205"/>
      <c r="K966" s="205"/>
      <c r="L966" s="300"/>
    </row>
    <row r="967" spans="1:15" ht="12.75" customHeight="1" x14ac:dyDescent="0.2">
      <c r="A967" s="1207" t="s">
        <v>319</v>
      </c>
      <c r="B967" s="1208"/>
      <c r="C967" s="1199">
        <f>K956</f>
        <v>0</v>
      </c>
      <c r="D967" s="1199"/>
      <c r="E967" s="1200"/>
      <c r="F967" s="811"/>
      <c r="G967" s="811"/>
      <c r="H967" s="313">
        <f>H956</f>
        <v>0</v>
      </c>
      <c r="I967" s="314">
        <f>I956</f>
        <v>0</v>
      </c>
      <c r="J967" s="205"/>
      <c r="K967" s="205"/>
      <c r="L967" s="300">
        <f>IF(K939&gt;0,1,0)</f>
        <v>0</v>
      </c>
      <c r="M967" s="47"/>
    </row>
    <row r="968" spans="1:15" ht="12.75" customHeight="1" x14ac:dyDescent="0.2">
      <c r="A968" s="1185" t="s">
        <v>320</v>
      </c>
      <c r="B968" s="1186"/>
      <c r="C968" s="1215">
        <f>K964</f>
        <v>0</v>
      </c>
      <c r="D968" s="1215"/>
      <c r="E968" s="1201"/>
      <c r="F968" s="812"/>
      <c r="G968" s="812"/>
      <c r="H968" s="315">
        <f>H964</f>
        <v>0</v>
      </c>
      <c r="I968" s="316">
        <f>I964</f>
        <v>0</v>
      </c>
      <c r="J968" s="205"/>
      <c r="K968" s="205"/>
      <c r="L968" s="275"/>
      <c r="M968" s="47"/>
    </row>
    <row r="969" spans="1:15" ht="12.75" customHeight="1" thickBot="1" x14ac:dyDescent="0.3">
      <c r="A969" s="1193" t="s">
        <v>145</v>
      </c>
      <c r="B969" s="1194"/>
      <c r="C969" s="1195">
        <f>SUM(C967:D968)</f>
        <v>0</v>
      </c>
      <c r="D969" s="1196"/>
      <c r="E969" s="292" t="str">
        <f>IF(C969=K965,"","Hiba!")</f>
        <v/>
      </c>
      <c r="F969" s="813"/>
      <c r="G969" s="813"/>
      <c r="H969" s="813"/>
      <c r="I969" s="814"/>
      <c r="J969" s="205"/>
      <c r="K969" s="205"/>
      <c r="L969" s="275"/>
      <c r="M969" s="47"/>
    </row>
    <row r="970" spans="1:15" ht="6" customHeight="1" thickBot="1" x14ac:dyDescent="0.25">
      <c r="J970" s="205"/>
      <c r="K970" s="205"/>
      <c r="L970" s="275"/>
      <c r="M970" s="47"/>
    </row>
    <row r="971" spans="1:15" s="5" customFormat="1" ht="26.25" hidden="1" outlineLevel="1" thickBot="1" x14ac:dyDescent="0.25">
      <c r="A971" s="788" t="s">
        <v>6</v>
      </c>
      <c r="B971" s="789" t="s">
        <v>7</v>
      </c>
      <c r="C971" s="789" t="s">
        <v>69</v>
      </c>
      <c r="D971" s="789" t="s">
        <v>8</v>
      </c>
      <c r="E971" s="789" t="s">
        <v>9</v>
      </c>
      <c r="F971" s="288" t="s">
        <v>10</v>
      </c>
      <c r="G971" s="288" t="s">
        <v>11</v>
      </c>
      <c r="H971" s="288" t="s">
        <v>12</v>
      </c>
      <c r="I971" s="289" t="s">
        <v>13</v>
      </c>
      <c r="J971" s="936" t="s">
        <v>0</v>
      </c>
      <c r="K971" s="936" t="s">
        <v>1</v>
      </c>
      <c r="L971" s="937"/>
      <c r="M971" s="18" t="s">
        <v>37</v>
      </c>
      <c r="N971" s="84"/>
    </row>
    <row r="972" spans="1:15" ht="27.75" hidden="1" customHeight="1" outlineLevel="1" thickBot="1" x14ac:dyDescent="0.25">
      <c r="A972" s="1121" t="s">
        <v>268</v>
      </c>
      <c r="B972" s="1122"/>
      <c r="C972" s="1122"/>
      <c r="D972" s="1122"/>
      <c r="E972" s="1122"/>
      <c r="F972" s="1122"/>
      <c r="G972" s="1122"/>
      <c r="H972" s="1122"/>
      <c r="I972" s="1123"/>
      <c r="J972" s="855"/>
      <c r="K972" s="855"/>
      <c r="L972" s="469"/>
      <c r="M972" s="467"/>
    </row>
    <row r="973" spans="1:15" ht="15.75" hidden="1" outlineLevel="1" x14ac:dyDescent="0.2">
      <c r="A973" s="1216">
        <v>1</v>
      </c>
      <c r="B973" s="629"/>
      <c r="C973" s="630"/>
      <c r="D973" s="1214"/>
      <c r="E973" s="1187" t="s">
        <v>15</v>
      </c>
      <c r="F973" s="1190"/>
      <c r="G973" s="1190"/>
      <c r="H973" s="1206">
        <f>D973*F973</f>
        <v>0</v>
      </c>
      <c r="I973" s="1179">
        <f>D973*G973</f>
        <v>0</v>
      </c>
      <c r="J973" s="196">
        <f>SUM(H973:I973)</f>
        <v>0</v>
      </c>
      <c r="K973" s="196">
        <f>J973*1.27</f>
        <v>0</v>
      </c>
      <c r="M973" s="1224"/>
      <c r="N973" s="34"/>
      <c r="O973" s="422"/>
    </row>
    <row r="974" spans="1:15" ht="15.75" hidden="1" outlineLevel="1" x14ac:dyDescent="0.2">
      <c r="A974" s="1177"/>
      <c r="B974" s="964" t="s">
        <v>326</v>
      </c>
      <c r="C974" s="631"/>
      <c r="D974" s="1188"/>
      <c r="E974" s="1097"/>
      <c r="F974" s="1095"/>
      <c r="G974" s="1095"/>
      <c r="H974" s="1099"/>
      <c r="I974" s="1098"/>
      <c r="J974" s="196"/>
      <c r="K974" s="196"/>
      <c r="L974" s="273"/>
      <c r="M974" s="1224"/>
      <c r="N974" s="34"/>
      <c r="O974" s="422"/>
    </row>
    <row r="975" spans="1:15" ht="15.75" hidden="1" outlineLevel="1" x14ac:dyDescent="0.2">
      <c r="A975" s="1124"/>
      <c r="B975" s="637" t="s">
        <v>329</v>
      </c>
      <c r="C975" s="631"/>
      <c r="D975" s="1188"/>
      <c r="E975" s="1097"/>
      <c r="F975" s="1095"/>
      <c r="G975" s="1095"/>
      <c r="H975" s="1099"/>
      <c r="I975" s="1098"/>
      <c r="J975" s="196"/>
      <c r="K975" s="196"/>
      <c r="L975" s="273"/>
      <c r="M975" s="725"/>
      <c r="N975" s="34"/>
      <c r="O975" s="422"/>
    </row>
    <row r="976" spans="1:15" ht="15.75" hidden="1" outlineLevel="1" x14ac:dyDescent="0.2">
      <c r="A976" s="1176">
        <v>2</v>
      </c>
      <c r="B976" s="632"/>
      <c r="C976" s="634"/>
      <c r="D976" s="1188"/>
      <c r="E976" s="1097" t="s">
        <v>15</v>
      </c>
      <c r="F976" s="1095"/>
      <c r="G976" s="1095"/>
      <c r="H976" s="1099">
        <f>D976*F976</f>
        <v>0</v>
      </c>
      <c r="I976" s="1098">
        <f>D976*G976</f>
        <v>0</v>
      </c>
      <c r="J976" s="196">
        <f>SUM(H976:I976)</f>
        <v>0</v>
      </c>
      <c r="K976" s="196">
        <f>J976*1.27</f>
        <v>0</v>
      </c>
      <c r="L976" s="273"/>
      <c r="M976" s="1224"/>
      <c r="N976" s="34"/>
      <c r="O976" s="422"/>
    </row>
    <row r="977" spans="1:15" ht="15.75" hidden="1" outlineLevel="1" x14ac:dyDescent="0.2">
      <c r="A977" s="1177"/>
      <c r="B977" s="964" t="s">
        <v>327</v>
      </c>
      <c r="C977" s="631"/>
      <c r="D977" s="1188"/>
      <c r="E977" s="1097"/>
      <c r="F977" s="1095"/>
      <c r="G977" s="1095"/>
      <c r="H977" s="1099"/>
      <c r="I977" s="1098"/>
      <c r="J977" s="196"/>
      <c r="K977" s="196"/>
      <c r="L977" s="273"/>
      <c r="M977" s="1224"/>
      <c r="N977" s="34"/>
      <c r="O977" s="422"/>
    </row>
    <row r="978" spans="1:15" ht="16.5" hidden="1" outlineLevel="1" thickBot="1" x14ac:dyDescent="0.25">
      <c r="A978" s="1178"/>
      <c r="B978" s="636" t="s">
        <v>328</v>
      </c>
      <c r="C978" s="633"/>
      <c r="D978" s="1189"/>
      <c r="E978" s="1191"/>
      <c r="F978" s="1192"/>
      <c r="G978" s="1192"/>
      <c r="H978" s="1184"/>
      <c r="I978" s="1203"/>
      <c r="J978" s="196"/>
      <c r="K978" s="196"/>
      <c r="L978" s="273"/>
      <c r="M978" s="725"/>
      <c r="N978" s="34"/>
      <c r="O978" s="422"/>
    </row>
    <row r="979" spans="1:15" ht="17.25" hidden="1" outlineLevel="1" thickTop="1" thickBot="1" x14ac:dyDescent="0.25">
      <c r="A979" s="1124">
        <v>3</v>
      </c>
      <c r="B979" s="298"/>
      <c r="C979" s="299"/>
      <c r="D979" s="1197"/>
      <c r="E979" s="1212" t="s">
        <v>15</v>
      </c>
      <c r="F979" s="1182"/>
      <c r="G979" s="1182"/>
      <c r="H979" s="1180">
        <f>D979*F979</f>
        <v>0</v>
      </c>
      <c r="I979" s="1204">
        <f>D979*G979</f>
        <v>0</v>
      </c>
      <c r="J979" s="196">
        <f>SUM(H979:I979)</f>
        <v>0</v>
      </c>
      <c r="K979" s="196">
        <f>J979*1.27</f>
        <v>0</v>
      </c>
      <c r="L979" s="273"/>
      <c r="M979" s="1224"/>
      <c r="N979" s="34"/>
      <c r="O979" s="422"/>
    </row>
    <row r="980" spans="1:15" ht="16.5" hidden="1" outlineLevel="1" thickTop="1" x14ac:dyDescent="0.2">
      <c r="A980" s="1115"/>
      <c r="B980" s="187"/>
      <c r="C980" s="294"/>
      <c r="D980" s="1198"/>
      <c r="E980" s="1213"/>
      <c r="F980" s="1183"/>
      <c r="G980" s="1183"/>
      <c r="H980" s="1181"/>
      <c r="I980" s="1205"/>
      <c r="J980" s="196"/>
      <c r="K980" s="196"/>
      <c r="L980" s="273"/>
      <c r="M980" s="1224"/>
      <c r="N980" s="34"/>
      <c r="O980" s="422"/>
    </row>
    <row r="981" spans="1:15" hidden="1" outlineLevel="1" x14ac:dyDescent="0.2">
      <c r="A981" s="803">
        <v>4</v>
      </c>
      <c r="B981" s="365"/>
      <c r="C981" s="382"/>
      <c r="D981" s="996"/>
      <c r="E981" s="376"/>
      <c r="F981" s="379"/>
      <c r="G981" s="379"/>
      <c r="H981" s="979">
        <f t="shared" ref="H981:H992" si="104">D981*F981</f>
        <v>0</v>
      </c>
      <c r="I981" s="980">
        <f t="shared" ref="I981:I992" si="105">D981*G981</f>
        <v>0</v>
      </c>
      <c r="J981" s="186">
        <f t="shared" ref="J981:J992" si="106">SUM(H981:I981)</f>
        <v>0</v>
      </c>
      <c r="K981" s="186">
        <f t="shared" ref="K981:K992" si="107">J981*1.27</f>
        <v>0</v>
      </c>
      <c r="L981" s="994"/>
      <c r="M981" s="47"/>
      <c r="N981" s="34"/>
      <c r="O981" s="422"/>
    </row>
    <row r="982" spans="1:15" hidden="1" outlineLevel="1" x14ac:dyDescent="0.2">
      <c r="A982" s="804">
        <v>5</v>
      </c>
      <c r="B982" s="794"/>
      <c r="C982" s="795"/>
      <c r="D982" s="792"/>
      <c r="E982" s="796"/>
      <c r="F982" s="790"/>
      <c r="G982" s="790"/>
      <c r="H982" s="997">
        <f t="shared" si="104"/>
        <v>0</v>
      </c>
      <c r="I982" s="998">
        <f t="shared" si="105"/>
        <v>0</v>
      </c>
      <c r="J982" s="186">
        <f t="shared" si="106"/>
        <v>0</v>
      </c>
      <c r="K982" s="186">
        <f t="shared" si="107"/>
        <v>0</v>
      </c>
      <c r="L982" s="994"/>
      <c r="M982" s="47"/>
      <c r="N982" s="34"/>
      <c r="O982" s="422"/>
    </row>
    <row r="983" spans="1:15" hidden="1" outlineLevel="1" x14ac:dyDescent="0.2">
      <c r="A983" s="803">
        <v>6</v>
      </c>
      <c r="B983" s="365"/>
      <c r="C983" s="382"/>
      <c r="D983" s="996"/>
      <c r="E983" s="376"/>
      <c r="F983" s="379"/>
      <c r="G983" s="379"/>
      <c r="H983" s="979">
        <f t="shared" si="104"/>
        <v>0</v>
      </c>
      <c r="I983" s="980">
        <f t="shared" si="105"/>
        <v>0</v>
      </c>
      <c r="J983" s="186">
        <f t="shared" si="106"/>
        <v>0</v>
      </c>
      <c r="K983" s="186">
        <f t="shared" si="107"/>
        <v>0</v>
      </c>
      <c r="L983" s="994"/>
      <c r="M983" s="47"/>
      <c r="N983" s="34"/>
      <c r="O983" s="422"/>
    </row>
    <row r="984" spans="1:15" hidden="1" outlineLevel="1" x14ac:dyDescent="0.2">
      <c r="A984" s="804">
        <v>7</v>
      </c>
      <c r="B984" s="365"/>
      <c r="C984" s="382"/>
      <c r="D984" s="996"/>
      <c r="E984" s="376"/>
      <c r="F984" s="379"/>
      <c r="G984" s="379"/>
      <c r="H984" s="979">
        <f t="shared" si="104"/>
        <v>0</v>
      </c>
      <c r="I984" s="980">
        <f t="shared" si="105"/>
        <v>0</v>
      </c>
      <c r="J984" s="186">
        <f t="shared" si="106"/>
        <v>0</v>
      </c>
      <c r="K984" s="186">
        <f t="shared" si="107"/>
        <v>0</v>
      </c>
      <c r="L984" s="994"/>
      <c r="M984" s="47"/>
      <c r="N984" s="34"/>
      <c r="O984" s="422"/>
    </row>
    <row r="985" spans="1:15" hidden="1" outlineLevel="1" x14ac:dyDescent="0.2">
      <c r="A985" s="803">
        <v>8</v>
      </c>
      <c r="B985" s="794"/>
      <c r="C985" s="795"/>
      <c r="D985" s="792"/>
      <c r="E985" s="796"/>
      <c r="F985" s="790"/>
      <c r="G985" s="790"/>
      <c r="H985" s="997">
        <f t="shared" si="104"/>
        <v>0</v>
      </c>
      <c r="I985" s="998">
        <f t="shared" si="105"/>
        <v>0</v>
      </c>
      <c r="J985" s="186">
        <f t="shared" si="106"/>
        <v>0</v>
      </c>
      <c r="K985" s="186">
        <f t="shared" si="107"/>
        <v>0</v>
      </c>
      <c r="L985" s="994"/>
      <c r="M985" s="47"/>
      <c r="N985" s="34"/>
      <c r="O985" s="422"/>
    </row>
    <row r="986" spans="1:15" hidden="1" outlineLevel="1" x14ac:dyDescent="0.2">
      <c r="A986" s="804">
        <v>9</v>
      </c>
      <c r="B986" s="365"/>
      <c r="C986" s="382"/>
      <c r="D986" s="996"/>
      <c r="E986" s="376"/>
      <c r="F986" s="379"/>
      <c r="G986" s="379"/>
      <c r="H986" s="979">
        <f t="shared" si="104"/>
        <v>0</v>
      </c>
      <c r="I986" s="980">
        <f t="shared" si="105"/>
        <v>0</v>
      </c>
      <c r="J986" s="186">
        <f t="shared" si="106"/>
        <v>0</v>
      </c>
      <c r="K986" s="186">
        <f t="shared" si="107"/>
        <v>0</v>
      </c>
      <c r="L986" s="994"/>
      <c r="M986" s="47"/>
      <c r="N986" s="34"/>
      <c r="O986" s="422"/>
    </row>
    <row r="987" spans="1:15" hidden="1" outlineLevel="1" x14ac:dyDescent="0.2">
      <c r="A987" s="803">
        <v>10</v>
      </c>
      <c r="B987" s="365"/>
      <c r="C987" s="382"/>
      <c r="D987" s="996"/>
      <c r="E987" s="376"/>
      <c r="F987" s="379"/>
      <c r="G987" s="379"/>
      <c r="H987" s="979">
        <f t="shared" si="104"/>
        <v>0</v>
      </c>
      <c r="I987" s="980">
        <f t="shared" si="105"/>
        <v>0</v>
      </c>
      <c r="J987" s="186">
        <f t="shared" si="106"/>
        <v>0</v>
      </c>
      <c r="K987" s="186">
        <f t="shared" si="107"/>
        <v>0</v>
      </c>
      <c r="L987" s="994"/>
      <c r="M987" s="47"/>
      <c r="N987" s="34"/>
      <c r="O987" s="422"/>
    </row>
    <row r="988" spans="1:15" hidden="1" outlineLevel="1" x14ac:dyDescent="0.2">
      <c r="A988" s="804">
        <v>11</v>
      </c>
      <c r="B988" s="365"/>
      <c r="C988" s="382"/>
      <c r="D988" s="996"/>
      <c r="E988" s="376"/>
      <c r="F988" s="379"/>
      <c r="G988" s="379"/>
      <c r="H988" s="979">
        <f t="shared" si="104"/>
        <v>0</v>
      </c>
      <c r="I988" s="980">
        <f t="shared" si="105"/>
        <v>0</v>
      </c>
      <c r="J988" s="186">
        <f t="shared" si="106"/>
        <v>0</v>
      </c>
      <c r="K988" s="186">
        <f t="shared" si="107"/>
        <v>0</v>
      </c>
      <c r="L988" s="994"/>
      <c r="M988" s="47"/>
      <c r="N988" s="34"/>
      <c r="O988" s="422"/>
    </row>
    <row r="989" spans="1:15" hidden="1" outlineLevel="1" x14ac:dyDescent="0.2">
      <c r="A989" s="803">
        <v>12</v>
      </c>
      <c r="B989" s="794"/>
      <c r="C989" s="795"/>
      <c r="D989" s="792"/>
      <c r="E989" s="796"/>
      <c r="F989" s="790"/>
      <c r="G989" s="790"/>
      <c r="H989" s="997">
        <f t="shared" si="104"/>
        <v>0</v>
      </c>
      <c r="I989" s="998">
        <f t="shared" si="105"/>
        <v>0</v>
      </c>
      <c r="J989" s="186">
        <f t="shared" si="106"/>
        <v>0</v>
      </c>
      <c r="K989" s="186">
        <f t="shared" si="107"/>
        <v>0</v>
      </c>
      <c r="L989" s="994"/>
      <c r="M989" s="47"/>
      <c r="N989" s="34"/>
      <c r="O989" s="422"/>
    </row>
    <row r="990" spans="1:15" hidden="1" outlineLevel="1" x14ac:dyDescent="0.2">
      <c r="A990" s="804">
        <v>13</v>
      </c>
      <c r="B990" s="365"/>
      <c r="C990" s="382"/>
      <c r="D990" s="996"/>
      <c r="E990" s="376"/>
      <c r="F990" s="379"/>
      <c r="G990" s="379"/>
      <c r="H990" s="979">
        <f t="shared" si="104"/>
        <v>0</v>
      </c>
      <c r="I990" s="980">
        <f t="shared" si="105"/>
        <v>0</v>
      </c>
      <c r="J990" s="186">
        <f t="shared" si="106"/>
        <v>0</v>
      </c>
      <c r="K990" s="186">
        <f t="shared" si="107"/>
        <v>0</v>
      </c>
      <c r="L990" s="994"/>
      <c r="M990" s="47"/>
      <c r="N990" s="34"/>
      <c r="O990" s="422"/>
    </row>
    <row r="991" spans="1:15" hidden="1" outlineLevel="1" x14ac:dyDescent="0.2">
      <c r="A991" s="803">
        <v>14</v>
      </c>
      <c r="B991" s="365"/>
      <c r="C991" s="382"/>
      <c r="D991" s="996"/>
      <c r="E991" s="376"/>
      <c r="F991" s="379"/>
      <c r="G991" s="379"/>
      <c r="H991" s="979">
        <f t="shared" si="104"/>
        <v>0</v>
      </c>
      <c r="I991" s="980">
        <f t="shared" si="105"/>
        <v>0</v>
      </c>
      <c r="J991" s="186">
        <f t="shared" si="106"/>
        <v>0</v>
      </c>
      <c r="K991" s="186">
        <f t="shared" si="107"/>
        <v>0</v>
      </c>
      <c r="L991" s="994"/>
      <c r="M991" s="47"/>
      <c r="N991" s="34"/>
      <c r="O991" s="422"/>
    </row>
    <row r="992" spans="1:15" s="537" customFormat="1" ht="13.5" hidden="1" outlineLevel="1" thickBot="1" x14ac:dyDescent="0.25">
      <c r="A992" s="805">
        <v>15</v>
      </c>
      <c r="B992" s="798" t="s">
        <v>147</v>
      </c>
      <c r="C992" s="797"/>
      <c r="D992" s="793"/>
      <c r="E992" s="798" t="s">
        <v>26</v>
      </c>
      <c r="F992" s="791"/>
      <c r="G992" s="791"/>
      <c r="H992" s="924">
        <f t="shared" si="104"/>
        <v>0</v>
      </c>
      <c r="I992" s="925">
        <f t="shared" si="105"/>
        <v>0</v>
      </c>
      <c r="J992" s="196">
        <f t="shared" si="106"/>
        <v>0</v>
      </c>
      <c r="K992" s="196">
        <f t="shared" si="107"/>
        <v>0</v>
      </c>
      <c r="L992" s="273"/>
      <c r="M992" s="47"/>
      <c r="N992" s="34"/>
    </row>
    <row r="993" spans="1:15" s="537" customFormat="1" ht="28.5" hidden="1" customHeight="1" outlineLevel="1" thickBot="1" x14ac:dyDescent="0.25">
      <c r="A993" s="1118" t="s">
        <v>321</v>
      </c>
      <c r="B993" s="1119"/>
      <c r="C993" s="799"/>
      <c r="D993" s="800"/>
      <c r="E993" s="801"/>
      <c r="F993" s="802"/>
      <c r="G993" s="802"/>
      <c r="H993" s="198">
        <f>ROUND(SUM(H972:H992),0)</f>
        <v>0</v>
      </c>
      <c r="I993" s="198">
        <f>ROUND(SUM(I972:I992),0)</f>
        <v>0</v>
      </c>
      <c r="J993" s="199">
        <f>ROUND(SUM(J973:J992),0)</f>
        <v>0</v>
      </c>
      <c r="K993" s="199">
        <f>ROUND(SUM(K973:K992),0)</f>
        <v>0</v>
      </c>
      <c r="L993" s="274"/>
      <c r="M993" s="47"/>
      <c r="N993" s="34"/>
    </row>
    <row r="994" spans="1:15" ht="27.75" hidden="1" customHeight="1" outlineLevel="1" thickBot="1" x14ac:dyDescent="0.25">
      <c r="A994" s="1121" t="s">
        <v>267</v>
      </c>
      <c r="B994" s="1122"/>
      <c r="C994" s="1122"/>
      <c r="D994" s="1122"/>
      <c r="E994" s="1122"/>
      <c r="F994" s="1122"/>
      <c r="G994" s="1122"/>
      <c r="H994" s="1122"/>
      <c r="I994" s="1123"/>
      <c r="J994" s="855"/>
      <c r="K994" s="855"/>
      <c r="L994" s="469"/>
      <c r="M994" s="467"/>
    </row>
    <row r="995" spans="1:15" s="537" customFormat="1" ht="15.75" hidden="1" outlineLevel="1" x14ac:dyDescent="0.2">
      <c r="A995" s="1210">
        <v>1</v>
      </c>
      <c r="B995" s="298"/>
      <c r="C995" s="706"/>
      <c r="D995" s="1219"/>
      <c r="E995" s="1218" t="s">
        <v>21</v>
      </c>
      <c r="F995" s="1209"/>
      <c r="G995" s="1209"/>
      <c r="H995" s="1223">
        <f>D995*F995</f>
        <v>0</v>
      </c>
      <c r="I995" s="1202">
        <f>D995*G995</f>
        <v>0</v>
      </c>
      <c r="J995" s="196">
        <f>SUM(H995:I995)</f>
        <v>0</v>
      </c>
      <c r="K995" s="196">
        <f>J995*1.27</f>
        <v>0</v>
      </c>
      <c r="L995" s="273"/>
      <c r="M995" s="1224"/>
      <c r="N995" s="34"/>
    </row>
    <row r="996" spans="1:15" s="537" customFormat="1" ht="15.75" hidden="1" outlineLevel="1" x14ac:dyDescent="0.2">
      <c r="A996" s="1211"/>
      <c r="B996" s="35"/>
      <c r="C996" s="684"/>
      <c r="D996" s="1220"/>
      <c r="E996" s="1096"/>
      <c r="F996" s="1094"/>
      <c r="G996" s="1094"/>
      <c r="H996" s="1125"/>
      <c r="I996" s="1126"/>
      <c r="J996" s="196"/>
      <c r="K996" s="196"/>
      <c r="L996" s="273"/>
      <c r="M996" s="1224"/>
      <c r="N996" s="34"/>
    </row>
    <row r="997" spans="1:15" hidden="1" outlineLevel="1" x14ac:dyDescent="0.2">
      <c r="A997" s="995">
        <v>2</v>
      </c>
      <c r="B997" s="365"/>
      <c r="C997" s="382"/>
      <c r="D997" s="806"/>
      <c r="E997" s="376"/>
      <c r="F997" s="379"/>
      <c r="G997" s="379"/>
      <c r="H997" s="979">
        <f>D997*F997</f>
        <v>0</v>
      </c>
      <c r="I997" s="980">
        <f>D997*G997</f>
        <v>0</v>
      </c>
      <c r="J997" s="186">
        <f>SUM(H997:I997)</f>
        <v>0</v>
      </c>
      <c r="K997" s="186">
        <f>J997*1.27</f>
        <v>0</v>
      </c>
      <c r="L997" s="994"/>
      <c r="M997" s="47"/>
      <c r="N997" s="34"/>
      <c r="O997" s="422"/>
    </row>
    <row r="998" spans="1:15" hidden="1" outlineLevel="1" x14ac:dyDescent="0.2">
      <c r="A998" s="995">
        <v>3</v>
      </c>
      <c r="B998" s="365"/>
      <c r="C998" s="382"/>
      <c r="D998" s="806"/>
      <c r="E998" s="376"/>
      <c r="F998" s="379"/>
      <c r="G998" s="379"/>
      <c r="H998" s="979">
        <f>D998*F998</f>
        <v>0</v>
      </c>
      <c r="I998" s="980">
        <f>D998*G998</f>
        <v>0</v>
      </c>
      <c r="J998" s="186">
        <f>SUM(H998:I998)</f>
        <v>0</v>
      </c>
      <c r="K998" s="186">
        <f>J998*1.27</f>
        <v>0</v>
      </c>
      <c r="L998" s="994"/>
      <c r="M998" s="47"/>
      <c r="N998" s="34"/>
      <c r="O998" s="422"/>
    </row>
    <row r="999" spans="1:15" hidden="1" outlineLevel="1" x14ac:dyDescent="0.2">
      <c r="A999" s="995">
        <v>4</v>
      </c>
      <c r="B999" s="365"/>
      <c r="C999" s="382"/>
      <c r="D999" s="806"/>
      <c r="E999" s="376"/>
      <c r="F999" s="379"/>
      <c r="G999" s="379"/>
      <c r="H999" s="979">
        <f>D999*F999</f>
        <v>0</v>
      </c>
      <c r="I999" s="980">
        <f>D999*G999</f>
        <v>0</v>
      </c>
      <c r="J999" s="186">
        <f>SUM(H999:I999)</f>
        <v>0</v>
      </c>
      <c r="K999" s="186">
        <f>J999*1.27</f>
        <v>0</v>
      </c>
      <c r="L999" s="994"/>
      <c r="M999" s="47"/>
      <c r="N999" s="34"/>
      <c r="O999" s="422"/>
    </row>
    <row r="1000" spans="1:15" s="422" customFormat="1" ht="13.5" hidden="1" outlineLevel="1" thickBot="1" x14ac:dyDescent="0.25">
      <c r="A1000" s="15">
        <v>5</v>
      </c>
      <c r="B1000" s="791"/>
      <c r="C1000" s="797"/>
      <c r="D1000" s="807"/>
      <c r="E1000" s="791"/>
      <c r="F1000" s="791"/>
      <c r="G1000" s="791"/>
      <c r="H1000" s="979">
        <f>D1000*F1000</f>
        <v>0</v>
      </c>
      <c r="I1000" s="980">
        <f>D1000*G1000</f>
        <v>0</v>
      </c>
      <c r="J1000" s="186">
        <f>SUM(H1000:I1000)</f>
        <v>0</v>
      </c>
      <c r="K1000" s="186">
        <f>J1000*1.27</f>
        <v>0</v>
      </c>
      <c r="L1000" s="994"/>
      <c r="M1000" s="46"/>
      <c r="N1000" s="34"/>
    </row>
    <row r="1001" spans="1:15" s="17" customFormat="1" ht="28.5" hidden="1" customHeight="1" outlineLevel="1" thickBot="1" x14ac:dyDescent="0.25">
      <c r="A1001" s="1110" t="s">
        <v>322</v>
      </c>
      <c r="B1001" s="1111"/>
      <c r="C1001" s="799"/>
      <c r="D1001" s="808"/>
      <c r="E1001" s="809"/>
      <c r="F1001" s="810"/>
      <c r="G1001" s="810"/>
      <c r="H1001" s="198">
        <f>ROUND(SUM(H995:H1000),0)</f>
        <v>0</v>
      </c>
      <c r="I1001" s="198">
        <f>ROUND(SUM(I995:I1000),0)</f>
        <v>0</v>
      </c>
      <c r="J1001" s="199">
        <f>ROUND(SUM(J995:J1000),0)</f>
        <v>0</v>
      </c>
      <c r="K1001" s="199">
        <f>ROUND(SUM(K995:K1000),0)</f>
        <v>0</v>
      </c>
      <c r="L1001" s="274"/>
      <c r="M1001" s="46"/>
      <c r="N1001" s="34"/>
      <c r="O1001" s="23"/>
    </row>
    <row r="1002" spans="1:15" ht="25.5" customHeight="1" collapsed="1" thickBot="1" x14ac:dyDescent="0.25">
      <c r="A1002" s="643">
        <f>'18'!A34</f>
        <v>0</v>
      </c>
      <c r="B1002" s="644">
        <f>'18'!B34</f>
        <v>0</v>
      </c>
      <c r="C1002" s="645">
        <f>'18'!E34</f>
        <v>0</v>
      </c>
      <c r="D1002" s="645">
        <f>'18'!F34</f>
        <v>0</v>
      </c>
      <c r="E1002" s="645">
        <f>'18'!G34</f>
        <v>0</v>
      </c>
      <c r="F1002" s="1221" t="s">
        <v>20</v>
      </c>
      <c r="G1002" s="1222"/>
      <c r="H1002" s="200">
        <f>H993+H1001</f>
        <v>0</v>
      </c>
      <c r="I1002" s="201">
        <f>I993+I1001</f>
        <v>0</v>
      </c>
      <c r="J1002" s="202">
        <f>J993+J1001</f>
        <v>0</v>
      </c>
      <c r="K1002" s="202">
        <f>K993+K1001</f>
        <v>0</v>
      </c>
      <c r="L1002" s="300">
        <f>IF(K973&gt;0,1,0)</f>
        <v>0</v>
      </c>
    </row>
    <row r="1003" spans="1:15" ht="5.25" customHeight="1" thickTop="1" x14ac:dyDescent="0.2">
      <c r="A1003" s="1217"/>
      <c r="B1003" s="1109"/>
      <c r="C1003" s="195"/>
      <c r="D1003" s="276"/>
      <c r="E1003" s="207"/>
      <c r="F1003" s="203"/>
      <c r="G1003" s="203"/>
      <c r="H1003" s="203"/>
      <c r="I1003" s="204"/>
      <c r="J1003" s="205"/>
      <c r="K1003" s="205"/>
      <c r="L1003" s="300"/>
    </row>
    <row r="1004" spans="1:15" ht="12.75" customHeight="1" x14ac:dyDescent="0.2">
      <c r="A1004" s="1207" t="s">
        <v>319</v>
      </c>
      <c r="B1004" s="1208"/>
      <c r="C1004" s="1199">
        <f>K993</f>
        <v>0</v>
      </c>
      <c r="D1004" s="1199"/>
      <c r="E1004" s="1200"/>
      <c r="F1004" s="811"/>
      <c r="G1004" s="811"/>
      <c r="H1004" s="313">
        <f>H993</f>
        <v>0</v>
      </c>
      <c r="I1004" s="314">
        <f>I993</f>
        <v>0</v>
      </c>
      <c r="J1004" s="205"/>
      <c r="K1004" s="205"/>
      <c r="L1004" s="300">
        <f>IF(K976&gt;0,1,0)</f>
        <v>0</v>
      </c>
      <c r="M1004" s="47"/>
    </row>
    <row r="1005" spans="1:15" ht="12.75" customHeight="1" x14ac:dyDescent="0.2">
      <c r="A1005" s="1185" t="s">
        <v>320</v>
      </c>
      <c r="B1005" s="1186"/>
      <c r="C1005" s="1215">
        <f>K1001</f>
        <v>0</v>
      </c>
      <c r="D1005" s="1215"/>
      <c r="E1005" s="1201"/>
      <c r="F1005" s="812"/>
      <c r="G1005" s="812"/>
      <c r="H1005" s="315">
        <f>H1001</f>
        <v>0</v>
      </c>
      <c r="I1005" s="316">
        <f>I1001</f>
        <v>0</v>
      </c>
      <c r="J1005" s="205"/>
      <c r="K1005" s="205"/>
      <c r="L1005" s="275"/>
      <c r="M1005" s="47"/>
    </row>
    <row r="1006" spans="1:15" ht="12.75" customHeight="1" thickBot="1" x14ac:dyDescent="0.3">
      <c r="A1006" s="1193" t="s">
        <v>145</v>
      </c>
      <c r="B1006" s="1194"/>
      <c r="C1006" s="1195">
        <f>SUM(C1004:D1005)</f>
        <v>0</v>
      </c>
      <c r="D1006" s="1196"/>
      <c r="E1006" s="292" t="str">
        <f>IF(C1006=K1002,"","Hiba!")</f>
        <v/>
      </c>
      <c r="F1006" s="813"/>
      <c r="G1006" s="813"/>
      <c r="H1006" s="813"/>
      <c r="I1006" s="814"/>
      <c r="J1006" s="205"/>
      <c r="K1006" s="205"/>
      <c r="L1006" s="275"/>
      <c r="M1006" s="47"/>
    </row>
    <row r="1007" spans="1:15" ht="6" customHeight="1" thickBot="1" x14ac:dyDescent="0.25">
      <c r="J1007" s="205"/>
      <c r="K1007" s="205"/>
      <c r="L1007" s="275"/>
      <c r="M1007" s="47"/>
    </row>
    <row r="1008" spans="1:15" s="5" customFormat="1" ht="26.25" hidden="1" outlineLevel="1" thickBot="1" x14ac:dyDescent="0.25">
      <c r="A1008" s="788" t="s">
        <v>6</v>
      </c>
      <c r="B1008" s="789" t="s">
        <v>7</v>
      </c>
      <c r="C1008" s="789" t="s">
        <v>69</v>
      </c>
      <c r="D1008" s="789" t="s">
        <v>8</v>
      </c>
      <c r="E1008" s="789" t="s">
        <v>9</v>
      </c>
      <c r="F1008" s="288" t="s">
        <v>10</v>
      </c>
      <c r="G1008" s="288" t="s">
        <v>11</v>
      </c>
      <c r="H1008" s="288" t="s">
        <v>12</v>
      </c>
      <c r="I1008" s="289" t="s">
        <v>13</v>
      </c>
      <c r="J1008" s="936" t="s">
        <v>0</v>
      </c>
      <c r="K1008" s="936" t="s">
        <v>1</v>
      </c>
      <c r="L1008" s="937"/>
      <c r="M1008" s="18" t="s">
        <v>37</v>
      </c>
      <c r="N1008" s="84"/>
    </row>
    <row r="1009" spans="1:15" ht="27.75" hidden="1" customHeight="1" outlineLevel="1" thickBot="1" x14ac:dyDescent="0.25">
      <c r="A1009" s="1121" t="s">
        <v>268</v>
      </c>
      <c r="B1009" s="1122"/>
      <c r="C1009" s="1122"/>
      <c r="D1009" s="1122"/>
      <c r="E1009" s="1122"/>
      <c r="F1009" s="1122"/>
      <c r="G1009" s="1122"/>
      <c r="H1009" s="1122"/>
      <c r="I1009" s="1123"/>
      <c r="J1009" s="855"/>
      <c r="K1009" s="855"/>
      <c r="L1009" s="469"/>
      <c r="M1009" s="467"/>
    </row>
    <row r="1010" spans="1:15" ht="15.75" hidden="1" outlineLevel="1" x14ac:dyDescent="0.2">
      <c r="A1010" s="1216">
        <v>1</v>
      </c>
      <c r="B1010" s="629"/>
      <c r="C1010" s="630"/>
      <c r="D1010" s="1214"/>
      <c r="E1010" s="1187" t="s">
        <v>15</v>
      </c>
      <c r="F1010" s="1190"/>
      <c r="G1010" s="1190"/>
      <c r="H1010" s="1206">
        <f>D1010*F1010</f>
        <v>0</v>
      </c>
      <c r="I1010" s="1179">
        <f>D1010*G1010</f>
        <v>0</v>
      </c>
      <c r="J1010" s="196">
        <f>SUM(H1010:I1010)</f>
        <v>0</v>
      </c>
      <c r="K1010" s="196">
        <f>J1010*1.27</f>
        <v>0</v>
      </c>
      <c r="M1010" s="1224"/>
      <c r="N1010" s="34"/>
      <c r="O1010" s="422"/>
    </row>
    <row r="1011" spans="1:15" ht="15.75" hidden="1" outlineLevel="1" x14ac:dyDescent="0.2">
      <c r="A1011" s="1177"/>
      <c r="B1011" s="964" t="s">
        <v>326</v>
      </c>
      <c r="C1011" s="631"/>
      <c r="D1011" s="1188"/>
      <c r="E1011" s="1097"/>
      <c r="F1011" s="1095"/>
      <c r="G1011" s="1095"/>
      <c r="H1011" s="1099"/>
      <c r="I1011" s="1098"/>
      <c r="J1011" s="196"/>
      <c r="K1011" s="196"/>
      <c r="L1011" s="273"/>
      <c r="M1011" s="1224"/>
      <c r="N1011" s="34"/>
      <c r="O1011" s="422"/>
    </row>
    <row r="1012" spans="1:15" ht="15.75" hidden="1" outlineLevel="1" x14ac:dyDescent="0.2">
      <c r="A1012" s="1124"/>
      <c r="B1012" s="637" t="s">
        <v>329</v>
      </c>
      <c r="C1012" s="631"/>
      <c r="D1012" s="1188"/>
      <c r="E1012" s="1097"/>
      <c r="F1012" s="1095"/>
      <c r="G1012" s="1095"/>
      <c r="H1012" s="1099"/>
      <c r="I1012" s="1098"/>
      <c r="J1012" s="196"/>
      <c r="K1012" s="196"/>
      <c r="L1012" s="273"/>
      <c r="M1012" s="725"/>
      <c r="N1012" s="34"/>
      <c r="O1012" s="422"/>
    </row>
    <row r="1013" spans="1:15" ht="15.75" hidden="1" outlineLevel="1" x14ac:dyDescent="0.2">
      <c r="A1013" s="1176">
        <v>2</v>
      </c>
      <c r="B1013" s="632"/>
      <c r="C1013" s="634"/>
      <c r="D1013" s="1188"/>
      <c r="E1013" s="1097" t="s">
        <v>15</v>
      </c>
      <c r="F1013" s="1095"/>
      <c r="G1013" s="1095"/>
      <c r="H1013" s="1099">
        <f>D1013*F1013</f>
        <v>0</v>
      </c>
      <c r="I1013" s="1098">
        <f>D1013*G1013</f>
        <v>0</v>
      </c>
      <c r="J1013" s="196">
        <f>SUM(H1013:I1013)</f>
        <v>0</v>
      </c>
      <c r="K1013" s="196">
        <f>J1013*1.27</f>
        <v>0</v>
      </c>
      <c r="L1013" s="273"/>
      <c r="M1013" s="1224"/>
      <c r="N1013" s="34"/>
      <c r="O1013" s="422"/>
    </row>
    <row r="1014" spans="1:15" ht="15.75" hidden="1" outlineLevel="1" x14ac:dyDescent="0.2">
      <c r="A1014" s="1177"/>
      <c r="B1014" s="964" t="s">
        <v>327</v>
      </c>
      <c r="C1014" s="631"/>
      <c r="D1014" s="1188"/>
      <c r="E1014" s="1097"/>
      <c r="F1014" s="1095"/>
      <c r="G1014" s="1095"/>
      <c r="H1014" s="1099"/>
      <c r="I1014" s="1098"/>
      <c r="J1014" s="196"/>
      <c r="K1014" s="196"/>
      <c r="L1014" s="273"/>
      <c r="M1014" s="1224"/>
      <c r="N1014" s="34"/>
      <c r="O1014" s="422"/>
    </row>
    <row r="1015" spans="1:15" ht="16.5" hidden="1" outlineLevel="1" thickBot="1" x14ac:dyDescent="0.25">
      <c r="A1015" s="1178"/>
      <c r="B1015" s="636" t="s">
        <v>328</v>
      </c>
      <c r="C1015" s="633"/>
      <c r="D1015" s="1189"/>
      <c r="E1015" s="1191"/>
      <c r="F1015" s="1192"/>
      <c r="G1015" s="1192"/>
      <c r="H1015" s="1184"/>
      <c r="I1015" s="1203"/>
      <c r="J1015" s="196"/>
      <c r="K1015" s="196"/>
      <c r="L1015" s="273"/>
      <c r="M1015" s="725"/>
      <c r="N1015" s="34"/>
      <c r="O1015" s="422"/>
    </row>
    <row r="1016" spans="1:15" ht="17.25" hidden="1" outlineLevel="1" thickTop="1" thickBot="1" x14ac:dyDescent="0.25">
      <c r="A1016" s="1124">
        <v>3</v>
      </c>
      <c r="B1016" s="298"/>
      <c r="C1016" s="299"/>
      <c r="D1016" s="1197"/>
      <c r="E1016" s="1212" t="s">
        <v>15</v>
      </c>
      <c r="F1016" s="1182"/>
      <c r="G1016" s="1182"/>
      <c r="H1016" s="1180">
        <f>D1016*F1016</f>
        <v>0</v>
      </c>
      <c r="I1016" s="1204">
        <f>D1016*G1016</f>
        <v>0</v>
      </c>
      <c r="J1016" s="196">
        <f>SUM(H1016:I1016)</f>
        <v>0</v>
      </c>
      <c r="K1016" s="196">
        <f>J1016*1.27</f>
        <v>0</v>
      </c>
      <c r="L1016" s="273"/>
      <c r="M1016" s="1224"/>
      <c r="N1016" s="34"/>
      <c r="O1016" s="422"/>
    </row>
    <row r="1017" spans="1:15" ht="16.5" hidden="1" outlineLevel="1" thickTop="1" x14ac:dyDescent="0.2">
      <c r="A1017" s="1115"/>
      <c r="B1017" s="187"/>
      <c r="C1017" s="294"/>
      <c r="D1017" s="1198"/>
      <c r="E1017" s="1213"/>
      <c r="F1017" s="1183"/>
      <c r="G1017" s="1183"/>
      <c r="H1017" s="1181"/>
      <c r="I1017" s="1205"/>
      <c r="J1017" s="196"/>
      <c r="K1017" s="196"/>
      <c r="L1017" s="273"/>
      <c r="M1017" s="1224"/>
      <c r="N1017" s="34"/>
      <c r="O1017" s="422"/>
    </row>
    <row r="1018" spans="1:15" hidden="1" outlineLevel="1" x14ac:dyDescent="0.2">
      <c r="A1018" s="803">
        <v>4</v>
      </c>
      <c r="B1018" s="365"/>
      <c r="C1018" s="382"/>
      <c r="D1018" s="996"/>
      <c r="E1018" s="376"/>
      <c r="F1018" s="379"/>
      <c r="G1018" s="379"/>
      <c r="H1018" s="979">
        <f t="shared" ref="H1018:H1029" si="108">D1018*F1018</f>
        <v>0</v>
      </c>
      <c r="I1018" s="980">
        <f t="shared" ref="I1018:I1029" si="109">D1018*G1018</f>
        <v>0</v>
      </c>
      <c r="J1018" s="186">
        <f t="shared" ref="J1018:J1029" si="110">SUM(H1018:I1018)</f>
        <v>0</v>
      </c>
      <c r="K1018" s="186">
        <f t="shared" ref="K1018:K1029" si="111">J1018*1.27</f>
        <v>0</v>
      </c>
      <c r="L1018" s="994"/>
      <c r="M1018" s="47"/>
      <c r="N1018" s="34"/>
      <c r="O1018" s="422"/>
    </row>
    <row r="1019" spans="1:15" hidden="1" outlineLevel="1" x14ac:dyDescent="0.2">
      <c r="A1019" s="804">
        <v>5</v>
      </c>
      <c r="B1019" s="794"/>
      <c r="C1019" s="795"/>
      <c r="D1019" s="792"/>
      <c r="E1019" s="796"/>
      <c r="F1019" s="790"/>
      <c r="G1019" s="790"/>
      <c r="H1019" s="997">
        <f t="shared" si="108"/>
        <v>0</v>
      </c>
      <c r="I1019" s="998">
        <f t="shared" si="109"/>
        <v>0</v>
      </c>
      <c r="J1019" s="186">
        <f t="shared" si="110"/>
        <v>0</v>
      </c>
      <c r="K1019" s="186">
        <f t="shared" si="111"/>
        <v>0</v>
      </c>
      <c r="L1019" s="994"/>
      <c r="M1019" s="47"/>
      <c r="N1019" s="34"/>
      <c r="O1019" s="422"/>
    </row>
    <row r="1020" spans="1:15" hidden="1" outlineLevel="1" x14ac:dyDescent="0.2">
      <c r="A1020" s="803">
        <v>6</v>
      </c>
      <c r="B1020" s="365"/>
      <c r="C1020" s="382"/>
      <c r="D1020" s="996"/>
      <c r="E1020" s="376"/>
      <c r="F1020" s="379"/>
      <c r="G1020" s="379"/>
      <c r="H1020" s="979">
        <f t="shared" si="108"/>
        <v>0</v>
      </c>
      <c r="I1020" s="980">
        <f t="shared" si="109"/>
        <v>0</v>
      </c>
      <c r="J1020" s="186">
        <f t="shared" si="110"/>
        <v>0</v>
      </c>
      <c r="K1020" s="186">
        <f t="shared" si="111"/>
        <v>0</v>
      </c>
      <c r="L1020" s="994"/>
      <c r="M1020" s="47"/>
      <c r="N1020" s="34"/>
      <c r="O1020" s="422"/>
    </row>
    <row r="1021" spans="1:15" hidden="1" outlineLevel="1" x14ac:dyDescent="0.2">
      <c r="A1021" s="804">
        <v>7</v>
      </c>
      <c r="B1021" s="365"/>
      <c r="C1021" s="382"/>
      <c r="D1021" s="996"/>
      <c r="E1021" s="376"/>
      <c r="F1021" s="379"/>
      <c r="G1021" s="379"/>
      <c r="H1021" s="979">
        <f t="shared" si="108"/>
        <v>0</v>
      </c>
      <c r="I1021" s="980">
        <f t="shared" si="109"/>
        <v>0</v>
      </c>
      <c r="J1021" s="186">
        <f t="shared" si="110"/>
        <v>0</v>
      </c>
      <c r="K1021" s="186">
        <f t="shared" si="111"/>
        <v>0</v>
      </c>
      <c r="L1021" s="994"/>
      <c r="M1021" s="47"/>
      <c r="N1021" s="34"/>
      <c r="O1021" s="422"/>
    </row>
    <row r="1022" spans="1:15" hidden="1" outlineLevel="1" x14ac:dyDescent="0.2">
      <c r="A1022" s="803">
        <v>8</v>
      </c>
      <c r="B1022" s="794"/>
      <c r="C1022" s="795"/>
      <c r="D1022" s="792"/>
      <c r="E1022" s="796"/>
      <c r="F1022" s="790"/>
      <c r="G1022" s="790"/>
      <c r="H1022" s="997">
        <f t="shared" si="108"/>
        <v>0</v>
      </c>
      <c r="I1022" s="998">
        <f t="shared" si="109"/>
        <v>0</v>
      </c>
      <c r="J1022" s="186">
        <f t="shared" si="110"/>
        <v>0</v>
      </c>
      <c r="K1022" s="186">
        <f t="shared" si="111"/>
        <v>0</v>
      </c>
      <c r="L1022" s="994"/>
      <c r="M1022" s="47"/>
      <c r="N1022" s="34"/>
      <c r="O1022" s="422"/>
    </row>
    <row r="1023" spans="1:15" hidden="1" outlineLevel="1" x14ac:dyDescent="0.2">
      <c r="A1023" s="804">
        <v>9</v>
      </c>
      <c r="B1023" s="365"/>
      <c r="C1023" s="382"/>
      <c r="D1023" s="996"/>
      <c r="E1023" s="376"/>
      <c r="F1023" s="379"/>
      <c r="G1023" s="379"/>
      <c r="H1023" s="979">
        <f t="shared" si="108"/>
        <v>0</v>
      </c>
      <c r="I1023" s="980">
        <f t="shared" si="109"/>
        <v>0</v>
      </c>
      <c r="J1023" s="186">
        <f t="shared" si="110"/>
        <v>0</v>
      </c>
      <c r="K1023" s="186">
        <f t="shared" si="111"/>
        <v>0</v>
      </c>
      <c r="L1023" s="994"/>
      <c r="M1023" s="47"/>
      <c r="N1023" s="34"/>
      <c r="O1023" s="422"/>
    </row>
    <row r="1024" spans="1:15" hidden="1" outlineLevel="1" x14ac:dyDescent="0.2">
      <c r="A1024" s="803">
        <v>10</v>
      </c>
      <c r="B1024" s="365"/>
      <c r="C1024" s="382"/>
      <c r="D1024" s="996"/>
      <c r="E1024" s="376"/>
      <c r="F1024" s="379"/>
      <c r="G1024" s="379"/>
      <c r="H1024" s="979">
        <f t="shared" si="108"/>
        <v>0</v>
      </c>
      <c r="I1024" s="980">
        <f t="shared" si="109"/>
        <v>0</v>
      </c>
      <c r="J1024" s="186">
        <f t="shared" si="110"/>
        <v>0</v>
      </c>
      <c r="K1024" s="186">
        <f t="shared" si="111"/>
        <v>0</v>
      </c>
      <c r="L1024" s="994"/>
      <c r="M1024" s="47"/>
      <c r="N1024" s="34"/>
      <c r="O1024" s="422"/>
    </row>
    <row r="1025" spans="1:15" hidden="1" outlineLevel="1" x14ac:dyDescent="0.2">
      <c r="A1025" s="804">
        <v>11</v>
      </c>
      <c r="B1025" s="365"/>
      <c r="C1025" s="382"/>
      <c r="D1025" s="996"/>
      <c r="E1025" s="376"/>
      <c r="F1025" s="379"/>
      <c r="G1025" s="379"/>
      <c r="H1025" s="979">
        <f t="shared" si="108"/>
        <v>0</v>
      </c>
      <c r="I1025" s="980">
        <f t="shared" si="109"/>
        <v>0</v>
      </c>
      <c r="J1025" s="186">
        <f t="shared" si="110"/>
        <v>0</v>
      </c>
      <c r="K1025" s="186">
        <f t="shared" si="111"/>
        <v>0</v>
      </c>
      <c r="L1025" s="994"/>
      <c r="M1025" s="47"/>
      <c r="N1025" s="34"/>
      <c r="O1025" s="422"/>
    </row>
    <row r="1026" spans="1:15" hidden="1" outlineLevel="1" x14ac:dyDescent="0.2">
      <c r="A1026" s="803">
        <v>12</v>
      </c>
      <c r="B1026" s="794"/>
      <c r="C1026" s="795"/>
      <c r="D1026" s="792"/>
      <c r="E1026" s="796"/>
      <c r="F1026" s="790"/>
      <c r="G1026" s="790"/>
      <c r="H1026" s="997">
        <f t="shared" si="108"/>
        <v>0</v>
      </c>
      <c r="I1026" s="998">
        <f t="shared" si="109"/>
        <v>0</v>
      </c>
      <c r="J1026" s="186">
        <f t="shared" si="110"/>
        <v>0</v>
      </c>
      <c r="K1026" s="186">
        <f t="shared" si="111"/>
        <v>0</v>
      </c>
      <c r="L1026" s="994"/>
      <c r="M1026" s="47"/>
      <c r="N1026" s="34"/>
      <c r="O1026" s="422"/>
    </row>
    <row r="1027" spans="1:15" hidden="1" outlineLevel="1" x14ac:dyDescent="0.2">
      <c r="A1027" s="804">
        <v>13</v>
      </c>
      <c r="B1027" s="365"/>
      <c r="C1027" s="382"/>
      <c r="D1027" s="996"/>
      <c r="E1027" s="376"/>
      <c r="F1027" s="379"/>
      <c r="G1027" s="379"/>
      <c r="H1027" s="979">
        <f t="shared" si="108"/>
        <v>0</v>
      </c>
      <c r="I1027" s="980">
        <f t="shared" si="109"/>
        <v>0</v>
      </c>
      <c r="J1027" s="186">
        <f t="shared" si="110"/>
        <v>0</v>
      </c>
      <c r="K1027" s="186">
        <f t="shared" si="111"/>
        <v>0</v>
      </c>
      <c r="L1027" s="994"/>
      <c r="M1027" s="47"/>
      <c r="N1027" s="34"/>
      <c r="O1027" s="422"/>
    </row>
    <row r="1028" spans="1:15" hidden="1" outlineLevel="1" x14ac:dyDescent="0.2">
      <c r="A1028" s="803">
        <v>14</v>
      </c>
      <c r="B1028" s="365"/>
      <c r="C1028" s="382"/>
      <c r="D1028" s="996"/>
      <c r="E1028" s="376"/>
      <c r="F1028" s="379"/>
      <c r="G1028" s="379"/>
      <c r="H1028" s="979">
        <f t="shared" si="108"/>
        <v>0</v>
      </c>
      <c r="I1028" s="980">
        <f t="shared" si="109"/>
        <v>0</v>
      </c>
      <c r="J1028" s="186">
        <f t="shared" si="110"/>
        <v>0</v>
      </c>
      <c r="K1028" s="186">
        <f t="shared" si="111"/>
        <v>0</v>
      </c>
      <c r="L1028" s="994"/>
      <c r="M1028" s="47"/>
      <c r="N1028" s="34"/>
      <c r="O1028" s="422"/>
    </row>
    <row r="1029" spans="1:15" s="537" customFormat="1" ht="13.5" hidden="1" outlineLevel="1" thickBot="1" x14ac:dyDescent="0.25">
      <c r="A1029" s="805">
        <v>15</v>
      </c>
      <c r="B1029" s="798" t="s">
        <v>147</v>
      </c>
      <c r="C1029" s="797"/>
      <c r="D1029" s="793"/>
      <c r="E1029" s="798" t="s">
        <v>26</v>
      </c>
      <c r="F1029" s="791"/>
      <c r="G1029" s="791"/>
      <c r="H1029" s="924">
        <f t="shared" si="108"/>
        <v>0</v>
      </c>
      <c r="I1029" s="925">
        <f t="shared" si="109"/>
        <v>0</v>
      </c>
      <c r="J1029" s="196">
        <f t="shared" si="110"/>
        <v>0</v>
      </c>
      <c r="K1029" s="196">
        <f t="shared" si="111"/>
        <v>0</v>
      </c>
      <c r="L1029" s="273"/>
      <c r="M1029" s="47"/>
      <c r="N1029" s="34"/>
    </row>
    <row r="1030" spans="1:15" s="537" customFormat="1" ht="28.5" hidden="1" customHeight="1" outlineLevel="1" thickBot="1" x14ac:dyDescent="0.25">
      <c r="A1030" s="1118" t="s">
        <v>321</v>
      </c>
      <c r="B1030" s="1119"/>
      <c r="C1030" s="799"/>
      <c r="D1030" s="800"/>
      <c r="E1030" s="801"/>
      <c r="F1030" s="802"/>
      <c r="G1030" s="802"/>
      <c r="H1030" s="198">
        <f>ROUND(SUM(H1009:H1029),0)</f>
        <v>0</v>
      </c>
      <c r="I1030" s="198">
        <f>ROUND(SUM(I1009:I1029),0)</f>
        <v>0</v>
      </c>
      <c r="J1030" s="199">
        <f>ROUND(SUM(J1010:J1029),0)</f>
        <v>0</v>
      </c>
      <c r="K1030" s="199">
        <f>ROUND(SUM(K1010:K1029),0)</f>
        <v>0</v>
      </c>
      <c r="L1030" s="274"/>
      <c r="M1030" s="47"/>
      <c r="N1030" s="34"/>
    </row>
    <row r="1031" spans="1:15" ht="27.75" hidden="1" customHeight="1" outlineLevel="1" thickBot="1" x14ac:dyDescent="0.25">
      <c r="A1031" s="1121" t="s">
        <v>267</v>
      </c>
      <c r="B1031" s="1122"/>
      <c r="C1031" s="1122"/>
      <c r="D1031" s="1122"/>
      <c r="E1031" s="1122"/>
      <c r="F1031" s="1122"/>
      <c r="G1031" s="1122"/>
      <c r="H1031" s="1122"/>
      <c r="I1031" s="1123"/>
      <c r="J1031" s="855"/>
      <c r="K1031" s="855"/>
      <c r="L1031" s="469"/>
      <c r="M1031" s="467"/>
    </row>
    <row r="1032" spans="1:15" s="537" customFormat="1" ht="15.75" hidden="1" outlineLevel="1" x14ac:dyDescent="0.2">
      <c r="A1032" s="1210">
        <v>1</v>
      </c>
      <c r="B1032" s="298"/>
      <c r="C1032" s="706"/>
      <c r="D1032" s="1219"/>
      <c r="E1032" s="1218" t="s">
        <v>21</v>
      </c>
      <c r="F1032" s="1209"/>
      <c r="G1032" s="1209"/>
      <c r="H1032" s="1223">
        <f>D1032*F1032</f>
        <v>0</v>
      </c>
      <c r="I1032" s="1202">
        <f>D1032*G1032</f>
        <v>0</v>
      </c>
      <c r="J1032" s="196">
        <f>SUM(H1032:I1032)</f>
        <v>0</v>
      </c>
      <c r="K1032" s="196">
        <f>J1032*1.27</f>
        <v>0</v>
      </c>
      <c r="L1032" s="273"/>
      <c r="M1032" s="1224"/>
      <c r="N1032" s="34"/>
    </row>
    <row r="1033" spans="1:15" s="537" customFormat="1" ht="15.75" hidden="1" outlineLevel="1" x14ac:dyDescent="0.2">
      <c r="A1033" s="1211"/>
      <c r="B1033" s="35"/>
      <c r="C1033" s="684"/>
      <c r="D1033" s="1220"/>
      <c r="E1033" s="1096"/>
      <c r="F1033" s="1094"/>
      <c r="G1033" s="1094"/>
      <c r="H1033" s="1125"/>
      <c r="I1033" s="1126"/>
      <c r="J1033" s="196"/>
      <c r="K1033" s="196"/>
      <c r="L1033" s="273"/>
      <c r="M1033" s="1224"/>
      <c r="N1033" s="34"/>
    </row>
    <row r="1034" spans="1:15" hidden="1" outlineLevel="1" x14ac:dyDescent="0.2">
      <c r="A1034" s="995">
        <v>2</v>
      </c>
      <c r="B1034" s="365"/>
      <c r="C1034" s="382"/>
      <c r="D1034" s="806"/>
      <c r="E1034" s="376"/>
      <c r="F1034" s="379"/>
      <c r="G1034" s="379"/>
      <c r="H1034" s="979">
        <f>D1034*F1034</f>
        <v>0</v>
      </c>
      <c r="I1034" s="980">
        <f>D1034*G1034</f>
        <v>0</v>
      </c>
      <c r="J1034" s="186">
        <f>SUM(H1034:I1034)</f>
        <v>0</v>
      </c>
      <c r="K1034" s="186">
        <f>J1034*1.27</f>
        <v>0</v>
      </c>
      <c r="L1034" s="994"/>
      <c r="M1034" s="47"/>
      <c r="N1034" s="34"/>
      <c r="O1034" s="422"/>
    </row>
    <row r="1035" spans="1:15" hidden="1" outlineLevel="1" x14ac:dyDescent="0.2">
      <c r="A1035" s="995">
        <v>3</v>
      </c>
      <c r="B1035" s="365"/>
      <c r="C1035" s="382"/>
      <c r="D1035" s="806"/>
      <c r="E1035" s="376"/>
      <c r="F1035" s="379"/>
      <c r="G1035" s="379"/>
      <c r="H1035" s="979">
        <f>D1035*F1035</f>
        <v>0</v>
      </c>
      <c r="I1035" s="980">
        <f>D1035*G1035</f>
        <v>0</v>
      </c>
      <c r="J1035" s="186">
        <f>SUM(H1035:I1035)</f>
        <v>0</v>
      </c>
      <c r="K1035" s="186">
        <f>J1035*1.27</f>
        <v>0</v>
      </c>
      <c r="L1035" s="994"/>
      <c r="M1035" s="47"/>
      <c r="N1035" s="34"/>
      <c r="O1035" s="422"/>
    </row>
    <row r="1036" spans="1:15" hidden="1" outlineLevel="1" x14ac:dyDescent="0.2">
      <c r="A1036" s="995">
        <v>4</v>
      </c>
      <c r="B1036" s="365"/>
      <c r="C1036" s="382"/>
      <c r="D1036" s="806"/>
      <c r="E1036" s="376"/>
      <c r="F1036" s="379"/>
      <c r="G1036" s="379"/>
      <c r="H1036" s="979">
        <f>D1036*F1036</f>
        <v>0</v>
      </c>
      <c r="I1036" s="980">
        <f>D1036*G1036</f>
        <v>0</v>
      </c>
      <c r="J1036" s="186">
        <f>SUM(H1036:I1036)</f>
        <v>0</v>
      </c>
      <c r="K1036" s="186">
        <f>J1036*1.27</f>
        <v>0</v>
      </c>
      <c r="L1036" s="994"/>
      <c r="M1036" s="47"/>
      <c r="N1036" s="34"/>
      <c r="O1036" s="422"/>
    </row>
    <row r="1037" spans="1:15" s="422" customFormat="1" ht="13.5" hidden="1" outlineLevel="1" thickBot="1" x14ac:dyDescent="0.25">
      <c r="A1037" s="15">
        <v>5</v>
      </c>
      <c r="B1037" s="791"/>
      <c r="C1037" s="797"/>
      <c r="D1037" s="807"/>
      <c r="E1037" s="791"/>
      <c r="F1037" s="791"/>
      <c r="G1037" s="791"/>
      <c r="H1037" s="979">
        <f>D1037*F1037</f>
        <v>0</v>
      </c>
      <c r="I1037" s="980">
        <f>D1037*G1037</f>
        <v>0</v>
      </c>
      <c r="J1037" s="186">
        <f>SUM(H1037:I1037)</f>
        <v>0</v>
      </c>
      <c r="K1037" s="186">
        <f>J1037*1.27</f>
        <v>0</v>
      </c>
      <c r="L1037" s="994"/>
      <c r="M1037" s="46"/>
      <c r="N1037" s="34"/>
    </row>
    <row r="1038" spans="1:15" s="17" customFormat="1" ht="28.5" hidden="1" customHeight="1" outlineLevel="1" thickBot="1" x14ac:dyDescent="0.25">
      <c r="A1038" s="1110" t="s">
        <v>322</v>
      </c>
      <c r="B1038" s="1111"/>
      <c r="C1038" s="799"/>
      <c r="D1038" s="808"/>
      <c r="E1038" s="809"/>
      <c r="F1038" s="810"/>
      <c r="G1038" s="810"/>
      <c r="H1038" s="198">
        <f>ROUND(SUM(H1032:H1037),0)</f>
        <v>0</v>
      </c>
      <c r="I1038" s="198">
        <f>ROUND(SUM(I1032:I1037),0)</f>
        <v>0</v>
      </c>
      <c r="J1038" s="199">
        <f>ROUND(SUM(J1032:J1037),0)</f>
        <v>0</v>
      </c>
      <c r="K1038" s="199">
        <f>ROUND(SUM(K1032:K1037),0)</f>
        <v>0</v>
      </c>
      <c r="L1038" s="274"/>
      <c r="M1038" s="46"/>
      <c r="N1038" s="34"/>
      <c r="O1038" s="23"/>
    </row>
    <row r="1039" spans="1:15" ht="25.5" customHeight="1" collapsed="1" thickBot="1" x14ac:dyDescent="0.25">
      <c r="A1039" s="643">
        <f>'18'!A35</f>
        <v>0</v>
      </c>
      <c r="B1039" s="644">
        <f>'18'!B35</f>
        <v>0</v>
      </c>
      <c r="C1039" s="645">
        <f>'18'!E35</f>
        <v>0</v>
      </c>
      <c r="D1039" s="645">
        <f>'18'!F35</f>
        <v>0</v>
      </c>
      <c r="E1039" s="645">
        <f>'18'!G35</f>
        <v>0</v>
      </c>
      <c r="F1039" s="1221" t="s">
        <v>20</v>
      </c>
      <c r="G1039" s="1222"/>
      <c r="H1039" s="200">
        <f>H1030+H1038</f>
        <v>0</v>
      </c>
      <c r="I1039" s="201">
        <f>I1030+I1038</f>
        <v>0</v>
      </c>
      <c r="J1039" s="202">
        <f>J1030+J1038</f>
        <v>0</v>
      </c>
      <c r="K1039" s="202">
        <f>K1030+K1038</f>
        <v>0</v>
      </c>
      <c r="L1039" s="300">
        <f>IF(K1010&gt;0,1,0)</f>
        <v>0</v>
      </c>
    </row>
    <row r="1040" spans="1:15" ht="5.25" customHeight="1" thickTop="1" x14ac:dyDescent="0.2">
      <c r="A1040" s="1217"/>
      <c r="B1040" s="1109"/>
      <c r="C1040" s="195"/>
      <c r="D1040" s="276"/>
      <c r="E1040" s="207"/>
      <c r="F1040" s="203"/>
      <c r="G1040" s="203"/>
      <c r="H1040" s="203"/>
      <c r="I1040" s="204"/>
      <c r="J1040" s="205"/>
      <c r="K1040" s="205"/>
      <c r="L1040" s="300"/>
    </row>
    <row r="1041" spans="1:15" ht="12.75" customHeight="1" x14ac:dyDescent="0.2">
      <c r="A1041" s="1207" t="s">
        <v>319</v>
      </c>
      <c r="B1041" s="1208"/>
      <c r="C1041" s="1199">
        <f>K1030</f>
        <v>0</v>
      </c>
      <c r="D1041" s="1199"/>
      <c r="E1041" s="1200"/>
      <c r="F1041" s="811"/>
      <c r="G1041" s="811"/>
      <c r="H1041" s="313">
        <f>H1030</f>
        <v>0</v>
      </c>
      <c r="I1041" s="314">
        <f>I1030</f>
        <v>0</v>
      </c>
      <c r="J1041" s="205"/>
      <c r="K1041" s="205"/>
      <c r="L1041" s="300">
        <f>IF(K1013&gt;0,1,0)</f>
        <v>0</v>
      </c>
      <c r="M1041" s="47"/>
    </row>
    <row r="1042" spans="1:15" ht="12.75" customHeight="1" x14ac:dyDescent="0.2">
      <c r="A1042" s="1185" t="s">
        <v>320</v>
      </c>
      <c r="B1042" s="1186"/>
      <c r="C1042" s="1215">
        <f>K1038</f>
        <v>0</v>
      </c>
      <c r="D1042" s="1215"/>
      <c r="E1042" s="1201"/>
      <c r="F1042" s="812"/>
      <c r="G1042" s="812"/>
      <c r="H1042" s="315">
        <f>H1038</f>
        <v>0</v>
      </c>
      <c r="I1042" s="316">
        <f>I1038</f>
        <v>0</v>
      </c>
      <c r="J1042" s="205"/>
      <c r="K1042" s="205"/>
      <c r="L1042" s="275"/>
      <c r="M1042" s="47"/>
    </row>
    <row r="1043" spans="1:15" ht="12.75" customHeight="1" thickBot="1" x14ac:dyDescent="0.3">
      <c r="A1043" s="1193" t="s">
        <v>145</v>
      </c>
      <c r="B1043" s="1194"/>
      <c r="C1043" s="1195">
        <f>SUM(C1041:D1042)</f>
        <v>0</v>
      </c>
      <c r="D1043" s="1196"/>
      <c r="E1043" s="292" t="str">
        <f>IF(C1043=K1039,"","Hiba!")</f>
        <v/>
      </c>
      <c r="F1043" s="813"/>
      <c r="G1043" s="813"/>
      <c r="H1043" s="813"/>
      <c r="I1043" s="814"/>
      <c r="J1043" s="205"/>
      <c r="K1043" s="205"/>
      <c r="L1043" s="275"/>
      <c r="M1043" s="47"/>
    </row>
    <row r="1044" spans="1:15" ht="6" customHeight="1" thickBot="1" x14ac:dyDescent="0.25">
      <c r="J1044" s="205"/>
      <c r="K1044" s="205"/>
      <c r="L1044" s="275"/>
      <c r="M1044" s="47"/>
    </row>
    <row r="1045" spans="1:15" s="5" customFormat="1" ht="26.25" hidden="1" outlineLevel="1" thickBot="1" x14ac:dyDescent="0.25">
      <c r="A1045" s="788" t="s">
        <v>6</v>
      </c>
      <c r="B1045" s="789" t="s">
        <v>7</v>
      </c>
      <c r="C1045" s="789" t="s">
        <v>69</v>
      </c>
      <c r="D1045" s="789" t="s">
        <v>8</v>
      </c>
      <c r="E1045" s="789" t="s">
        <v>9</v>
      </c>
      <c r="F1045" s="288" t="s">
        <v>10</v>
      </c>
      <c r="G1045" s="288" t="s">
        <v>11</v>
      </c>
      <c r="H1045" s="288" t="s">
        <v>12</v>
      </c>
      <c r="I1045" s="289" t="s">
        <v>13</v>
      </c>
      <c r="J1045" s="936" t="s">
        <v>0</v>
      </c>
      <c r="K1045" s="936" t="s">
        <v>1</v>
      </c>
      <c r="L1045" s="937"/>
      <c r="M1045" s="18" t="s">
        <v>37</v>
      </c>
      <c r="N1045" s="84"/>
    </row>
    <row r="1046" spans="1:15" ht="27.75" hidden="1" customHeight="1" outlineLevel="1" thickBot="1" x14ac:dyDescent="0.25">
      <c r="A1046" s="1121" t="s">
        <v>268</v>
      </c>
      <c r="B1046" s="1122"/>
      <c r="C1046" s="1122"/>
      <c r="D1046" s="1122"/>
      <c r="E1046" s="1122"/>
      <c r="F1046" s="1122"/>
      <c r="G1046" s="1122"/>
      <c r="H1046" s="1122"/>
      <c r="I1046" s="1123"/>
      <c r="J1046" s="855"/>
      <c r="K1046" s="855"/>
      <c r="L1046" s="469"/>
      <c r="M1046" s="467"/>
    </row>
    <row r="1047" spans="1:15" ht="15.75" hidden="1" outlineLevel="1" x14ac:dyDescent="0.2">
      <c r="A1047" s="1216">
        <v>1</v>
      </c>
      <c r="B1047" s="629"/>
      <c r="C1047" s="630"/>
      <c r="D1047" s="1214"/>
      <c r="E1047" s="1187" t="s">
        <v>15</v>
      </c>
      <c r="F1047" s="1190"/>
      <c r="G1047" s="1190"/>
      <c r="H1047" s="1206">
        <f>D1047*F1047</f>
        <v>0</v>
      </c>
      <c r="I1047" s="1179">
        <f>D1047*G1047</f>
        <v>0</v>
      </c>
      <c r="J1047" s="196">
        <f>SUM(H1047:I1047)</f>
        <v>0</v>
      </c>
      <c r="K1047" s="196">
        <f>J1047*1.27</f>
        <v>0</v>
      </c>
      <c r="M1047" s="1224"/>
      <c r="N1047" s="34"/>
      <c r="O1047" s="422"/>
    </row>
    <row r="1048" spans="1:15" ht="15.75" hidden="1" outlineLevel="1" x14ac:dyDescent="0.2">
      <c r="A1048" s="1177"/>
      <c r="B1048" s="964" t="s">
        <v>326</v>
      </c>
      <c r="C1048" s="631"/>
      <c r="D1048" s="1188"/>
      <c r="E1048" s="1097"/>
      <c r="F1048" s="1095"/>
      <c r="G1048" s="1095"/>
      <c r="H1048" s="1099"/>
      <c r="I1048" s="1098"/>
      <c r="J1048" s="196"/>
      <c r="K1048" s="196"/>
      <c r="L1048" s="273"/>
      <c r="M1048" s="1224"/>
      <c r="N1048" s="34"/>
      <c r="O1048" s="422"/>
    </row>
    <row r="1049" spans="1:15" ht="15.75" hidden="1" outlineLevel="1" x14ac:dyDescent="0.2">
      <c r="A1049" s="1124"/>
      <c r="B1049" s="637" t="s">
        <v>329</v>
      </c>
      <c r="C1049" s="631"/>
      <c r="D1049" s="1188"/>
      <c r="E1049" s="1097"/>
      <c r="F1049" s="1095"/>
      <c r="G1049" s="1095"/>
      <c r="H1049" s="1099"/>
      <c r="I1049" s="1098"/>
      <c r="J1049" s="196"/>
      <c r="K1049" s="196"/>
      <c r="L1049" s="273"/>
      <c r="M1049" s="725"/>
      <c r="N1049" s="34"/>
      <c r="O1049" s="422"/>
    </row>
    <row r="1050" spans="1:15" ht="15.75" hidden="1" outlineLevel="1" x14ac:dyDescent="0.2">
      <c r="A1050" s="1176">
        <v>2</v>
      </c>
      <c r="B1050" s="632"/>
      <c r="C1050" s="634"/>
      <c r="D1050" s="1188"/>
      <c r="E1050" s="1097" t="s">
        <v>15</v>
      </c>
      <c r="F1050" s="1095"/>
      <c r="G1050" s="1095"/>
      <c r="H1050" s="1099">
        <f>D1050*F1050</f>
        <v>0</v>
      </c>
      <c r="I1050" s="1098">
        <f>D1050*G1050</f>
        <v>0</v>
      </c>
      <c r="J1050" s="196">
        <f>SUM(H1050:I1050)</f>
        <v>0</v>
      </c>
      <c r="K1050" s="196">
        <f>J1050*1.27</f>
        <v>0</v>
      </c>
      <c r="L1050" s="273"/>
      <c r="M1050" s="1224"/>
      <c r="N1050" s="34"/>
      <c r="O1050" s="422"/>
    </row>
    <row r="1051" spans="1:15" ht="15.75" hidden="1" outlineLevel="1" x14ac:dyDescent="0.2">
      <c r="A1051" s="1177"/>
      <c r="B1051" s="964" t="s">
        <v>327</v>
      </c>
      <c r="C1051" s="631"/>
      <c r="D1051" s="1188"/>
      <c r="E1051" s="1097"/>
      <c r="F1051" s="1095"/>
      <c r="G1051" s="1095"/>
      <c r="H1051" s="1099"/>
      <c r="I1051" s="1098"/>
      <c r="J1051" s="196"/>
      <c r="K1051" s="196"/>
      <c r="L1051" s="273"/>
      <c r="M1051" s="1224"/>
      <c r="N1051" s="34"/>
      <c r="O1051" s="422"/>
    </row>
    <row r="1052" spans="1:15" ht="16.5" hidden="1" outlineLevel="1" thickBot="1" x14ac:dyDescent="0.25">
      <c r="A1052" s="1178"/>
      <c r="B1052" s="636" t="s">
        <v>328</v>
      </c>
      <c r="C1052" s="633"/>
      <c r="D1052" s="1189"/>
      <c r="E1052" s="1191"/>
      <c r="F1052" s="1192"/>
      <c r="G1052" s="1192"/>
      <c r="H1052" s="1184"/>
      <c r="I1052" s="1203"/>
      <c r="J1052" s="196"/>
      <c r="K1052" s="196"/>
      <c r="L1052" s="273"/>
      <c r="M1052" s="725"/>
      <c r="N1052" s="34"/>
      <c r="O1052" s="422"/>
    </row>
    <row r="1053" spans="1:15" ht="17.25" hidden="1" outlineLevel="1" thickTop="1" thickBot="1" x14ac:dyDescent="0.25">
      <c r="A1053" s="1124">
        <v>3</v>
      </c>
      <c r="B1053" s="298"/>
      <c r="C1053" s="299"/>
      <c r="D1053" s="1197"/>
      <c r="E1053" s="1212" t="s">
        <v>15</v>
      </c>
      <c r="F1053" s="1182"/>
      <c r="G1053" s="1182"/>
      <c r="H1053" s="1180">
        <f>D1053*F1053</f>
        <v>0</v>
      </c>
      <c r="I1053" s="1204">
        <f>D1053*G1053</f>
        <v>0</v>
      </c>
      <c r="J1053" s="196">
        <f>SUM(H1053:I1053)</f>
        <v>0</v>
      </c>
      <c r="K1053" s="196">
        <f>J1053*1.27</f>
        <v>0</v>
      </c>
      <c r="L1053" s="273"/>
      <c r="M1053" s="1224"/>
      <c r="N1053" s="34"/>
      <c r="O1053" s="422"/>
    </row>
    <row r="1054" spans="1:15" ht="16.5" hidden="1" outlineLevel="1" thickTop="1" x14ac:dyDescent="0.2">
      <c r="A1054" s="1115"/>
      <c r="B1054" s="187"/>
      <c r="C1054" s="294"/>
      <c r="D1054" s="1198"/>
      <c r="E1054" s="1213"/>
      <c r="F1054" s="1183"/>
      <c r="G1054" s="1183"/>
      <c r="H1054" s="1181"/>
      <c r="I1054" s="1205"/>
      <c r="J1054" s="196"/>
      <c r="K1054" s="196"/>
      <c r="L1054" s="273"/>
      <c r="M1054" s="1224"/>
      <c r="N1054" s="34"/>
      <c r="O1054" s="422"/>
    </row>
    <row r="1055" spans="1:15" hidden="1" outlineLevel="1" x14ac:dyDescent="0.2">
      <c r="A1055" s="803">
        <v>4</v>
      </c>
      <c r="B1055" s="365"/>
      <c r="C1055" s="382"/>
      <c r="D1055" s="996"/>
      <c r="E1055" s="376"/>
      <c r="F1055" s="379"/>
      <c r="G1055" s="379"/>
      <c r="H1055" s="979">
        <f t="shared" ref="H1055:H1066" si="112">D1055*F1055</f>
        <v>0</v>
      </c>
      <c r="I1055" s="980">
        <f t="shared" ref="I1055:I1066" si="113">D1055*G1055</f>
        <v>0</v>
      </c>
      <c r="J1055" s="186">
        <f t="shared" ref="J1055:J1066" si="114">SUM(H1055:I1055)</f>
        <v>0</v>
      </c>
      <c r="K1055" s="186">
        <f t="shared" ref="K1055:K1066" si="115">J1055*1.27</f>
        <v>0</v>
      </c>
      <c r="L1055" s="994"/>
      <c r="M1055" s="47"/>
      <c r="N1055" s="34"/>
      <c r="O1055" s="422"/>
    </row>
    <row r="1056" spans="1:15" hidden="1" outlineLevel="1" x14ac:dyDescent="0.2">
      <c r="A1056" s="804">
        <v>5</v>
      </c>
      <c r="B1056" s="794"/>
      <c r="C1056" s="795"/>
      <c r="D1056" s="792"/>
      <c r="E1056" s="796"/>
      <c r="F1056" s="790"/>
      <c r="G1056" s="790"/>
      <c r="H1056" s="997">
        <f t="shared" si="112"/>
        <v>0</v>
      </c>
      <c r="I1056" s="998">
        <f t="shared" si="113"/>
        <v>0</v>
      </c>
      <c r="J1056" s="186">
        <f t="shared" si="114"/>
        <v>0</v>
      </c>
      <c r="K1056" s="186">
        <f t="shared" si="115"/>
        <v>0</v>
      </c>
      <c r="L1056" s="994"/>
      <c r="M1056" s="47"/>
      <c r="N1056" s="34"/>
      <c r="O1056" s="422"/>
    </row>
    <row r="1057" spans="1:15" hidden="1" outlineLevel="1" x14ac:dyDescent="0.2">
      <c r="A1057" s="803">
        <v>6</v>
      </c>
      <c r="B1057" s="365"/>
      <c r="C1057" s="382"/>
      <c r="D1057" s="996"/>
      <c r="E1057" s="376"/>
      <c r="F1057" s="379"/>
      <c r="G1057" s="379"/>
      <c r="H1057" s="979">
        <f t="shared" si="112"/>
        <v>0</v>
      </c>
      <c r="I1057" s="980">
        <f t="shared" si="113"/>
        <v>0</v>
      </c>
      <c r="J1057" s="186">
        <f t="shared" si="114"/>
        <v>0</v>
      </c>
      <c r="K1057" s="186">
        <f t="shared" si="115"/>
        <v>0</v>
      </c>
      <c r="L1057" s="994"/>
      <c r="M1057" s="47"/>
      <c r="N1057" s="34"/>
      <c r="O1057" s="422"/>
    </row>
    <row r="1058" spans="1:15" hidden="1" outlineLevel="1" x14ac:dyDescent="0.2">
      <c r="A1058" s="804">
        <v>7</v>
      </c>
      <c r="B1058" s="365"/>
      <c r="C1058" s="382"/>
      <c r="D1058" s="996"/>
      <c r="E1058" s="376"/>
      <c r="F1058" s="379"/>
      <c r="G1058" s="379"/>
      <c r="H1058" s="979">
        <f t="shared" si="112"/>
        <v>0</v>
      </c>
      <c r="I1058" s="980">
        <f t="shared" si="113"/>
        <v>0</v>
      </c>
      <c r="J1058" s="186">
        <f t="shared" si="114"/>
        <v>0</v>
      </c>
      <c r="K1058" s="186">
        <f t="shared" si="115"/>
        <v>0</v>
      </c>
      <c r="L1058" s="994"/>
      <c r="M1058" s="47"/>
      <c r="N1058" s="34"/>
      <c r="O1058" s="422"/>
    </row>
    <row r="1059" spans="1:15" hidden="1" outlineLevel="1" x14ac:dyDescent="0.2">
      <c r="A1059" s="803">
        <v>8</v>
      </c>
      <c r="B1059" s="794"/>
      <c r="C1059" s="795"/>
      <c r="D1059" s="792"/>
      <c r="E1059" s="796"/>
      <c r="F1059" s="790"/>
      <c r="G1059" s="790"/>
      <c r="H1059" s="997">
        <f t="shared" si="112"/>
        <v>0</v>
      </c>
      <c r="I1059" s="998">
        <f t="shared" si="113"/>
        <v>0</v>
      </c>
      <c r="J1059" s="186">
        <f t="shared" si="114"/>
        <v>0</v>
      </c>
      <c r="K1059" s="186">
        <f t="shared" si="115"/>
        <v>0</v>
      </c>
      <c r="L1059" s="994"/>
      <c r="M1059" s="47"/>
      <c r="N1059" s="34"/>
      <c r="O1059" s="422"/>
    </row>
    <row r="1060" spans="1:15" hidden="1" outlineLevel="1" x14ac:dyDescent="0.2">
      <c r="A1060" s="804">
        <v>9</v>
      </c>
      <c r="B1060" s="365"/>
      <c r="C1060" s="382"/>
      <c r="D1060" s="996"/>
      <c r="E1060" s="376"/>
      <c r="F1060" s="379"/>
      <c r="G1060" s="379"/>
      <c r="H1060" s="979">
        <f t="shared" si="112"/>
        <v>0</v>
      </c>
      <c r="I1060" s="980">
        <f t="shared" si="113"/>
        <v>0</v>
      </c>
      <c r="J1060" s="186">
        <f t="shared" si="114"/>
        <v>0</v>
      </c>
      <c r="K1060" s="186">
        <f t="shared" si="115"/>
        <v>0</v>
      </c>
      <c r="L1060" s="994"/>
      <c r="M1060" s="47"/>
      <c r="N1060" s="34"/>
      <c r="O1060" s="422"/>
    </row>
    <row r="1061" spans="1:15" hidden="1" outlineLevel="1" x14ac:dyDescent="0.2">
      <c r="A1061" s="803">
        <v>10</v>
      </c>
      <c r="B1061" s="365"/>
      <c r="C1061" s="382"/>
      <c r="D1061" s="996"/>
      <c r="E1061" s="376"/>
      <c r="F1061" s="379"/>
      <c r="G1061" s="379"/>
      <c r="H1061" s="979">
        <f t="shared" si="112"/>
        <v>0</v>
      </c>
      <c r="I1061" s="980">
        <f t="shared" si="113"/>
        <v>0</v>
      </c>
      <c r="J1061" s="186">
        <f t="shared" si="114"/>
        <v>0</v>
      </c>
      <c r="K1061" s="186">
        <f t="shared" si="115"/>
        <v>0</v>
      </c>
      <c r="L1061" s="994"/>
      <c r="M1061" s="47"/>
      <c r="N1061" s="34"/>
      <c r="O1061" s="422"/>
    </row>
    <row r="1062" spans="1:15" hidden="1" outlineLevel="1" x14ac:dyDescent="0.2">
      <c r="A1062" s="804">
        <v>11</v>
      </c>
      <c r="B1062" s="365"/>
      <c r="C1062" s="382"/>
      <c r="D1062" s="996"/>
      <c r="E1062" s="376"/>
      <c r="F1062" s="379"/>
      <c r="G1062" s="379"/>
      <c r="H1062" s="979">
        <f t="shared" si="112"/>
        <v>0</v>
      </c>
      <c r="I1062" s="980">
        <f t="shared" si="113"/>
        <v>0</v>
      </c>
      <c r="J1062" s="186">
        <f t="shared" si="114"/>
        <v>0</v>
      </c>
      <c r="K1062" s="186">
        <f t="shared" si="115"/>
        <v>0</v>
      </c>
      <c r="L1062" s="994"/>
      <c r="M1062" s="47"/>
      <c r="N1062" s="34"/>
      <c r="O1062" s="422"/>
    </row>
    <row r="1063" spans="1:15" hidden="1" outlineLevel="1" x14ac:dyDescent="0.2">
      <c r="A1063" s="803">
        <v>12</v>
      </c>
      <c r="B1063" s="794"/>
      <c r="C1063" s="795"/>
      <c r="D1063" s="792"/>
      <c r="E1063" s="796"/>
      <c r="F1063" s="790"/>
      <c r="G1063" s="790"/>
      <c r="H1063" s="997">
        <f t="shared" si="112"/>
        <v>0</v>
      </c>
      <c r="I1063" s="998">
        <f t="shared" si="113"/>
        <v>0</v>
      </c>
      <c r="J1063" s="186">
        <f t="shared" si="114"/>
        <v>0</v>
      </c>
      <c r="K1063" s="186">
        <f t="shared" si="115"/>
        <v>0</v>
      </c>
      <c r="L1063" s="994"/>
      <c r="M1063" s="47"/>
      <c r="N1063" s="34"/>
      <c r="O1063" s="422"/>
    </row>
    <row r="1064" spans="1:15" hidden="1" outlineLevel="1" x14ac:dyDescent="0.2">
      <c r="A1064" s="804">
        <v>13</v>
      </c>
      <c r="B1064" s="365"/>
      <c r="C1064" s="382"/>
      <c r="D1064" s="996"/>
      <c r="E1064" s="376"/>
      <c r="F1064" s="379"/>
      <c r="G1064" s="379"/>
      <c r="H1064" s="979">
        <f t="shared" si="112"/>
        <v>0</v>
      </c>
      <c r="I1064" s="980">
        <f t="shared" si="113"/>
        <v>0</v>
      </c>
      <c r="J1064" s="186">
        <f t="shared" si="114"/>
        <v>0</v>
      </c>
      <c r="K1064" s="186">
        <f t="shared" si="115"/>
        <v>0</v>
      </c>
      <c r="L1064" s="994"/>
      <c r="M1064" s="47"/>
      <c r="N1064" s="34"/>
      <c r="O1064" s="422"/>
    </row>
    <row r="1065" spans="1:15" hidden="1" outlineLevel="1" x14ac:dyDescent="0.2">
      <c r="A1065" s="803">
        <v>14</v>
      </c>
      <c r="B1065" s="365"/>
      <c r="C1065" s="382"/>
      <c r="D1065" s="996"/>
      <c r="E1065" s="376"/>
      <c r="F1065" s="379"/>
      <c r="G1065" s="379"/>
      <c r="H1065" s="979">
        <f t="shared" si="112"/>
        <v>0</v>
      </c>
      <c r="I1065" s="980">
        <f t="shared" si="113"/>
        <v>0</v>
      </c>
      <c r="J1065" s="186">
        <f t="shared" si="114"/>
        <v>0</v>
      </c>
      <c r="K1065" s="186">
        <f t="shared" si="115"/>
        <v>0</v>
      </c>
      <c r="L1065" s="994"/>
      <c r="M1065" s="47"/>
      <c r="N1065" s="34"/>
      <c r="O1065" s="422"/>
    </row>
    <row r="1066" spans="1:15" s="537" customFormat="1" ht="13.5" hidden="1" outlineLevel="1" thickBot="1" x14ac:dyDescent="0.25">
      <c r="A1066" s="805">
        <v>15</v>
      </c>
      <c r="B1066" s="798" t="s">
        <v>147</v>
      </c>
      <c r="C1066" s="797"/>
      <c r="D1066" s="793"/>
      <c r="E1066" s="798" t="s">
        <v>26</v>
      </c>
      <c r="F1066" s="791"/>
      <c r="G1066" s="791"/>
      <c r="H1066" s="924">
        <f t="shared" si="112"/>
        <v>0</v>
      </c>
      <c r="I1066" s="925">
        <f t="shared" si="113"/>
        <v>0</v>
      </c>
      <c r="J1066" s="196">
        <f t="shared" si="114"/>
        <v>0</v>
      </c>
      <c r="K1066" s="196">
        <f t="shared" si="115"/>
        <v>0</v>
      </c>
      <c r="L1066" s="273"/>
      <c r="M1066" s="47"/>
      <c r="N1066" s="34"/>
    </row>
    <row r="1067" spans="1:15" s="537" customFormat="1" ht="28.5" hidden="1" customHeight="1" outlineLevel="1" thickBot="1" x14ac:dyDescent="0.25">
      <c r="A1067" s="1118" t="s">
        <v>321</v>
      </c>
      <c r="B1067" s="1119"/>
      <c r="C1067" s="799"/>
      <c r="D1067" s="800"/>
      <c r="E1067" s="801"/>
      <c r="F1067" s="802"/>
      <c r="G1067" s="802"/>
      <c r="H1067" s="198">
        <f>ROUND(SUM(H1046:H1066),0)</f>
        <v>0</v>
      </c>
      <c r="I1067" s="198">
        <f>ROUND(SUM(I1046:I1066),0)</f>
        <v>0</v>
      </c>
      <c r="J1067" s="199">
        <f>ROUND(SUM(J1047:J1066),0)</f>
        <v>0</v>
      </c>
      <c r="K1067" s="199">
        <f>ROUND(SUM(K1047:K1066),0)</f>
        <v>0</v>
      </c>
      <c r="L1067" s="274"/>
      <c r="M1067" s="47"/>
      <c r="N1067" s="34"/>
    </row>
    <row r="1068" spans="1:15" ht="27.75" hidden="1" customHeight="1" outlineLevel="1" thickBot="1" x14ac:dyDescent="0.25">
      <c r="A1068" s="1121" t="s">
        <v>267</v>
      </c>
      <c r="B1068" s="1122"/>
      <c r="C1068" s="1122"/>
      <c r="D1068" s="1122"/>
      <c r="E1068" s="1122"/>
      <c r="F1068" s="1122"/>
      <c r="G1068" s="1122"/>
      <c r="H1068" s="1122"/>
      <c r="I1068" s="1123"/>
      <c r="J1068" s="855"/>
      <c r="K1068" s="855"/>
      <c r="L1068" s="469"/>
      <c r="M1068" s="467"/>
    </row>
    <row r="1069" spans="1:15" s="537" customFormat="1" ht="15.75" hidden="1" outlineLevel="1" x14ac:dyDescent="0.2">
      <c r="A1069" s="1210">
        <v>1</v>
      </c>
      <c r="B1069" s="298"/>
      <c r="C1069" s="706"/>
      <c r="D1069" s="1219"/>
      <c r="E1069" s="1218" t="s">
        <v>21</v>
      </c>
      <c r="F1069" s="1209"/>
      <c r="G1069" s="1209"/>
      <c r="H1069" s="1223">
        <f>D1069*F1069</f>
        <v>0</v>
      </c>
      <c r="I1069" s="1202">
        <f>D1069*G1069</f>
        <v>0</v>
      </c>
      <c r="J1069" s="196">
        <f>SUM(H1069:I1069)</f>
        <v>0</v>
      </c>
      <c r="K1069" s="196">
        <f>J1069*1.27</f>
        <v>0</v>
      </c>
      <c r="L1069" s="273"/>
      <c r="M1069" s="1224"/>
      <c r="N1069" s="34"/>
    </row>
    <row r="1070" spans="1:15" s="537" customFormat="1" ht="15.75" hidden="1" outlineLevel="1" x14ac:dyDescent="0.2">
      <c r="A1070" s="1211"/>
      <c r="B1070" s="35"/>
      <c r="C1070" s="684"/>
      <c r="D1070" s="1220"/>
      <c r="E1070" s="1096"/>
      <c r="F1070" s="1094"/>
      <c r="G1070" s="1094"/>
      <c r="H1070" s="1125"/>
      <c r="I1070" s="1126"/>
      <c r="J1070" s="196"/>
      <c r="K1070" s="196"/>
      <c r="L1070" s="273"/>
      <c r="M1070" s="1224"/>
      <c r="N1070" s="34"/>
    </row>
    <row r="1071" spans="1:15" hidden="1" outlineLevel="1" x14ac:dyDescent="0.2">
      <c r="A1071" s="995">
        <v>2</v>
      </c>
      <c r="B1071" s="365"/>
      <c r="C1071" s="382"/>
      <c r="D1071" s="806"/>
      <c r="E1071" s="376"/>
      <c r="F1071" s="379"/>
      <c r="G1071" s="379"/>
      <c r="H1071" s="979">
        <f>D1071*F1071</f>
        <v>0</v>
      </c>
      <c r="I1071" s="980">
        <f>D1071*G1071</f>
        <v>0</v>
      </c>
      <c r="J1071" s="186">
        <f>SUM(H1071:I1071)</f>
        <v>0</v>
      </c>
      <c r="K1071" s="186">
        <f>J1071*1.27</f>
        <v>0</v>
      </c>
      <c r="L1071" s="994"/>
      <c r="M1071" s="47"/>
      <c r="N1071" s="34"/>
      <c r="O1071" s="422"/>
    </row>
    <row r="1072" spans="1:15" hidden="1" outlineLevel="1" x14ac:dyDescent="0.2">
      <c r="A1072" s="995">
        <v>3</v>
      </c>
      <c r="B1072" s="365"/>
      <c r="C1072" s="382"/>
      <c r="D1072" s="806"/>
      <c r="E1072" s="376"/>
      <c r="F1072" s="379"/>
      <c r="G1072" s="379"/>
      <c r="H1072" s="979">
        <f>D1072*F1072</f>
        <v>0</v>
      </c>
      <c r="I1072" s="980">
        <f>D1072*G1072</f>
        <v>0</v>
      </c>
      <c r="J1072" s="186">
        <f>SUM(H1072:I1072)</f>
        <v>0</v>
      </c>
      <c r="K1072" s="186">
        <f>J1072*1.27</f>
        <v>0</v>
      </c>
      <c r="L1072" s="994"/>
      <c r="M1072" s="47"/>
      <c r="N1072" s="34"/>
      <c r="O1072" s="422"/>
    </row>
    <row r="1073" spans="1:15" hidden="1" outlineLevel="1" x14ac:dyDescent="0.2">
      <c r="A1073" s="995">
        <v>4</v>
      </c>
      <c r="B1073" s="365"/>
      <c r="C1073" s="382"/>
      <c r="D1073" s="806"/>
      <c r="E1073" s="376"/>
      <c r="F1073" s="379"/>
      <c r="G1073" s="379"/>
      <c r="H1073" s="979">
        <f>D1073*F1073</f>
        <v>0</v>
      </c>
      <c r="I1073" s="980">
        <f>D1073*G1073</f>
        <v>0</v>
      </c>
      <c r="J1073" s="186">
        <f>SUM(H1073:I1073)</f>
        <v>0</v>
      </c>
      <c r="K1073" s="186">
        <f>J1073*1.27</f>
        <v>0</v>
      </c>
      <c r="L1073" s="994"/>
      <c r="M1073" s="47"/>
      <c r="N1073" s="34"/>
      <c r="O1073" s="422"/>
    </row>
    <row r="1074" spans="1:15" s="422" customFormat="1" ht="13.5" hidden="1" outlineLevel="1" thickBot="1" x14ac:dyDescent="0.25">
      <c r="A1074" s="15">
        <v>5</v>
      </c>
      <c r="B1074" s="791"/>
      <c r="C1074" s="797"/>
      <c r="D1074" s="807"/>
      <c r="E1074" s="791"/>
      <c r="F1074" s="791"/>
      <c r="G1074" s="791"/>
      <c r="H1074" s="979">
        <f>D1074*F1074</f>
        <v>0</v>
      </c>
      <c r="I1074" s="980">
        <f>D1074*G1074</f>
        <v>0</v>
      </c>
      <c r="J1074" s="186">
        <f>SUM(H1074:I1074)</f>
        <v>0</v>
      </c>
      <c r="K1074" s="186">
        <f>J1074*1.27</f>
        <v>0</v>
      </c>
      <c r="L1074" s="994"/>
      <c r="M1074" s="46"/>
      <c r="N1074" s="34"/>
    </row>
    <row r="1075" spans="1:15" s="17" customFormat="1" ht="28.5" hidden="1" customHeight="1" outlineLevel="1" thickBot="1" x14ac:dyDescent="0.25">
      <c r="A1075" s="1110" t="s">
        <v>322</v>
      </c>
      <c r="B1075" s="1111"/>
      <c r="C1075" s="799"/>
      <c r="D1075" s="808"/>
      <c r="E1075" s="809"/>
      <c r="F1075" s="810"/>
      <c r="G1075" s="810"/>
      <c r="H1075" s="198">
        <f>ROUND(SUM(H1069:H1074),0)</f>
        <v>0</v>
      </c>
      <c r="I1075" s="198">
        <f>ROUND(SUM(I1069:I1074),0)</f>
        <v>0</v>
      </c>
      <c r="J1075" s="199">
        <f>ROUND(SUM(J1069:J1074),0)</f>
        <v>0</v>
      </c>
      <c r="K1075" s="199">
        <f>ROUND(SUM(K1069:K1074),0)</f>
        <v>0</v>
      </c>
      <c r="L1075" s="274"/>
      <c r="M1075" s="46"/>
      <c r="N1075" s="34"/>
      <c r="O1075" s="23"/>
    </row>
    <row r="1076" spans="1:15" ht="25.5" customHeight="1" collapsed="1" thickBot="1" x14ac:dyDescent="0.25">
      <c r="A1076" s="643">
        <f>'18'!A36</f>
        <v>0</v>
      </c>
      <c r="B1076" s="644">
        <f>'18'!B36</f>
        <v>0</v>
      </c>
      <c r="C1076" s="645">
        <f>'18'!E36</f>
        <v>0</v>
      </c>
      <c r="D1076" s="645">
        <f>'18'!F36</f>
        <v>0</v>
      </c>
      <c r="E1076" s="645">
        <f>'18'!G36</f>
        <v>0</v>
      </c>
      <c r="F1076" s="1221" t="s">
        <v>20</v>
      </c>
      <c r="G1076" s="1222"/>
      <c r="H1076" s="200">
        <f>H1067+H1075</f>
        <v>0</v>
      </c>
      <c r="I1076" s="201">
        <f>I1067+I1075</f>
        <v>0</v>
      </c>
      <c r="J1076" s="202">
        <f>J1067+J1075</f>
        <v>0</v>
      </c>
      <c r="K1076" s="202">
        <f>K1067+K1075</f>
        <v>0</v>
      </c>
      <c r="L1076" s="300">
        <f>IF(K1047&gt;0,1,0)</f>
        <v>0</v>
      </c>
    </row>
    <row r="1077" spans="1:15" ht="5.25" customHeight="1" thickTop="1" x14ac:dyDescent="0.2">
      <c r="A1077" s="1217"/>
      <c r="B1077" s="1109"/>
      <c r="C1077" s="195"/>
      <c r="D1077" s="276"/>
      <c r="E1077" s="207"/>
      <c r="F1077" s="203"/>
      <c r="G1077" s="203"/>
      <c r="H1077" s="203"/>
      <c r="I1077" s="204"/>
      <c r="J1077" s="205"/>
      <c r="K1077" s="205"/>
      <c r="L1077" s="300"/>
    </row>
    <row r="1078" spans="1:15" ht="12.75" customHeight="1" x14ac:dyDescent="0.2">
      <c r="A1078" s="1207" t="s">
        <v>319</v>
      </c>
      <c r="B1078" s="1208"/>
      <c r="C1078" s="1199">
        <f>K1067</f>
        <v>0</v>
      </c>
      <c r="D1078" s="1199"/>
      <c r="E1078" s="1200"/>
      <c r="F1078" s="811"/>
      <c r="G1078" s="811"/>
      <c r="H1078" s="313">
        <f>H1067</f>
        <v>0</v>
      </c>
      <c r="I1078" s="314">
        <f>I1067</f>
        <v>0</v>
      </c>
      <c r="J1078" s="205"/>
      <c r="K1078" s="205"/>
      <c r="L1078" s="300">
        <f>IF(K1050&gt;0,1,0)</f>
        <v>0</v>
      </c>
      <c r="M1078" s="47"/>
    </row>
    <row r="1079" spans="1:15" ht="12.75" customHeight="1" x14ac:dyDescent="0.2">
      <c r="A1079" s="1185" t="s">
        <v>320</v>
      </c>
      <c r="B1079" s="1186"/>
      <c r="C1079" s="1215">
        <f>K1075</f>
        <v>0</v>
      </c>
      <c r="D1079" s="1215"/>
      <c r="E1079" s="1201"/>
      <c r="F1079" s="812"/>
      <c r="G1079" s="812"/>
      <c r="H1079" s="315">
        <f>H1075</f>
        <v>0</v>
      </c>
      <c r="I1079" s="316">
        <f>I1075</f>
        <v>0</v>
      </c>
      <c r="J1079" s="205"/>
      <c r="K1079" s="205"/>
      <c r="L1079" s="275"/>
      <c r="M1079" s="47"/>
    </row>
    <row r="1080" spans="1:15" ht="12.75" customHeight="1" thickBot="1" x14ac:dyDescent="0.3">
      <c r="A1080" s="1193" t="s">
        <v>145</v>
      </c>
      <c r="B1080" s="1194"/>
      <c r="C1080" s="1195">
        <f>SUM(C1078:D1079)</f>
        <v>0</v>
      </c>
      <c r="D1080" s="1196"/>
      <c r="E1080" s="292" t="str">
        <f>IF(C1080=K1076,"","Hiba!")</f>
        <v/>
      </c>
      <c r="F1080" s="813"/>
      <c r="G1080" s="813"/>
      <c r="H1080" s="813"/>
      <c r="I1080" s="814"/>
      <c r="J1080" s="205"/>
      <c r="K1080" s="205"/>
      <c r="L1080" s="275"/>
      <c r="M1080" s="47"/>
    </row>
    <row r="1081" spans="1:15" ht="6" customHeight="1" thickBot="1" x14ac:dyDescent="0.25">
      <c r="J1081" s="205"/>
      <c r="K1081" s="205"/>
      <c r="L1081" s="275"/>
      <c r="M1081" s="47"/>
    </row>
    <row r="1082" spans="1:15" s="5" customFormat="1" ht="26.25" hidden="1" outlineLevel="1" thickBot="1" x14ac:dyDescent="0.25">
      <c r="A1082" s="788" t="s">
        <v>6</v>
      </c>
      <c r="B1082" s="789" t="s">
        <v>7</v>
      </c>
      <c r="C1082" s="789" t="s">
        <v>69</v>
      </c>
      <c r="D1082" s="789" t="s">
        <v>8</v>
      </c>
      <c r="E1082" s="789" t="s">
        <v>9</v>
      </c>
      <c r="F1082" s="288" t="s">
        <v>10</v>
      </c>
      <c r="G1082" s="288" t="s">
        <v>11</v>
      </c>
      <c r="H1082" s="288" t="s">
        <v>12</v>
      </c>
      <c r="I1082" s="289" t="s">
        <v>13</v>
      </c>
      <c r="J1082" s="936" t="s">
        <v>0</v>
      </c>
      <c r="K1082" s="936" t="s">
        <v>1</v>
      </c>
      <c r="L1082" s="937"/>
      <c r="M1082" s="18" t="s">
        <v>37</v>
      </c>
      <c r="N1082" s="84"/>
    </row>
    <row r="1083" spans="1:15" ht="27.75" hidden="1" customHeight="1" outlineLevel="1" thickBot="1" x14ac:dyDescent="0.25">
      <c r="A1083" s="1121" t="s">
        <v>268</v>
      </c>
      <c r="B1083" s="1122"/>
      <c r="C1083" s="1122"/>
      <c r="D1083" s="1122"/>
      <c r="E1083" s="1122"/>
      <c r="F1083" s="1122"/>
      <c r="G1083" s="1122"/>
      <c r="H1083" s="1122"/>
      <c r="I1083" s="1123"/>
      <c r="J1083" s="855"/>
      <c r="K1083" s="855"/>
      <c r="L1083" s="469"/>
      <c r="M1083" s="467"/>
    </row>
    <row r="1084" spans="1:15" ht="15.75" hidden="1" outlineLevel="1" x14ac:dyDescent="0.2">
      <c r="A1084" s="1216">
        <v>1</v>
      </c>
      <c r="B1084" s="629"/>
      <c r="C1084" s="630"/>
      <c r="D1084" s="1214"/>
      <c r="E1084" s="1187" t="s">
        <v>15</v>
      </c>
      <c r="F1084" s="1190"/>
      <c r="G1084" s="1190"/>
      <c r="H1084" s="1206">
        <f>D1084*F1084</f>
        <v>0</v>
      </c>
      <c r="I1084" s="1179">
        <f>D1084*G1084</f>
        <v>0</v>
      </c>
      <c r="J1084" s="196">
        <f>SUM(H1084:I1084)</f>
        <v>0</v>
      </c>
      <c r="K1084" s="196">
        <f>J1084*1.27</f>
        <v>0</v>
      </c>
      <c r="M1084" s="1224"/>
      <c r="N1084" s="34"/>
      <c r="O1084" s="422"/>
    </row>
    <row r="1085" spans="1:15" ht="15.75" hidden="1" outlineLevel="1" x14ac:dyDescent="0.2">
      <c r="A1085" s="1177"/>
      <c r="B1085" s="964" t="s">
        <v>326</v>
      </c>
      <c r="C1085" s="631"/>
      <c r="D1085" s="1188"/>
      <c r="E1085" s="1097"/>
      <c r="F1085" s="1095"/>
      <c r="G1085" s="1095"/>
      <c r="H1085" s="1099"/>
      <c r="I1085" s="1098"/>
      <c r="J1085" s="196"/>
      <c r="K1085" s="196"/>
      <c r="L1085" s="273"/>
      <c r="M1085" s="1224"/>
      <c r="N1085" s="34"/>
      <c r="O1085" s="422"/>
    </row>
    <row r="1086" spans="1:15" ht="15.75" hidden="1" outlineLevel="1" x14ac:dyDescent="0.2">
      <c r="A1086" s="1124"/>
      <c r="B1086" s="637" t="s">
        <v>329</v>
      </c>
      <c r="C1086" s="631"/>
      <c r="D1086" s="1188"/>
      <c r="E1086" s="1097"/>
      <c r="F1086" s="1095"/>
      <c r="G1086" s="1095"/>
      <c r="H1086" s="1099"/>
      <c r="I1086" s="1098"/>
      <c r="J1086" s="196"/>
      <c r="K1086" s="196"/>
      <c r="L1086" s="273"/>
      <c r="M1086" s="725"/>
      <c r="N1086" s="34"/>
      <c r="O1086" s="422"/>
    </row>
    <row r="1087" spans="1:15" ht="15.75" hidden="1" outlineLevel="1" x14ac:dyDescent="0.2">
      <c r="A1087" s="1176">
        <v>2</v>
      </c>
      <c r="B1087" s="632"/>
      <c r="C1087" s="634"/>
      <c r="D1087" s="1188"/>
      <c r="E1087" s="1097" t="s">
        <v>15</v>
      </c>
      <c r="F1087" s="1095"/>
      <c r="G1087" s="1095"/>
      <c r="H1087" s="1099">
        <f>D1087*F1087</f>
        <v>0</v>
      </c>
      <c r="I1087" s="1098">
        <f>D1087*G1087</f>
        <v>0</v>
      </c>
      <c r="J1087" s="196">
        <f>SUM(H1087:I1087)</f>
        <v>0</v>
      </c>
      <c r="K1087" s="196">
        <f>J1087*1.27</f>
        <v>0</v>
      </c>
      <c r="L1087" s="273"/>
      <c r="M1087" s="1224"/>
      <c r="N1087" s="34"/>
      <c r="O1087" s="422"/>
    </row>
    <row r="1088" spans="1:15" ht="15.75" hidden="1" outlineLevel="1" x14ac:dyDescent="0.2">
      <c r="A1088" s="1177"/>
      <c r="B1088" s="964" t="s">
        <v>327</v>
      </c>
      <c r="C1088" s="631"/>
      <c r="D1088" s="1188"/>
      <c r="E1088" s="1097"/>
      <c r="F1088" s="1095"/>
      <c r="G1088" s="1095"/>
      <c r="H1088" s="1099"/>
      <c r="I1088" s="1098"/>
      <c r="J1088" s="196"/>
      <c r="K1088" s="196"/>
      <c r="L1088" s="273"/>
      <c r="M1088" s="1224"/>
      <c r="N1088" s="34"/>
      <c r="O1088" s="422"/>
    </row>
    <row r="1089" spans="1:15" ht="16.5" hidden="1" outlineLevel="1" thickBot="1" x14ac:dyDescent="0.25">
      <c r="A1089" s="1178"/>
      <c r="B1089" s="636" t="s">
        <v>328</v>
      </c>
      <c r="C1089" s="633"/>
      <c r="D1089" s="1189"/>
      <c r="E1089" s="1191"/>
      <c r="F1089" s="1192"/>
      <c r="G1089" s="1192"/>
      <c r="H1089" s="1184"/>
      <c r="I1089" s="1203"/>
      <c r="J1089" s="196"/>
      <c r="K1089" s="196"/>
      <c r="L1089" s="273"/>
      <c r="M1089" s="725"/>
      <c r="N1089" s="34"/>
      <c r="O1089" s="422"/>
    </row>
    <row r="1090" spans="1:15" ht="17.25" hidden="1" outlineLevel="1" thickTop="1" thickBot="1" x14ac:dyDescent="0.25">
      <c r="A1090" s="1124">
        <v>3</v>
      </c>
      <c r="B1090" s="298"/>
      <c r="C1090" s="299"/>
      <c r="D1090" s="1197"/>
      <c r="E1090" s="1212" t="s">
        <v>15</v>
      </c>
      <c r="F1090" s="1182"/>
      <c r="G1090" s="1182"/>
      <c r="H1090" s="1180">
        <f>D1090*F1090</f>
        <v>0</v>
      </c>
      <c r="I1090" s="1204">
        <f>D1090*G1090</f>
        <v>0</v>
      </c>
      <c r="J1090" s="196">
        <f>SUM(H1090:I1090)</f>
        <v>0</v>
      </c>
      <c r="K1090" s="196">
        <f>J1090*1.27</f>
        <v>0</v>
      </c>
      <c r="L1090" s="273"/>
      <c r="M1090" s="1224"/>
      <c r="N1090" s="34"/>
      <c r="O1090" s="422"/>
    </row>
    <row r="1091" spans="1:15" ht="16.5" hidden="1" outlineLevel="1" thickTop="1" x14ac:dyDescent="0.2">
      <c r="A1091" s="1115"/>
      <c r="B1091" s="187"/>
      <c r="C1091" s="294"/>
      <c r="D1091" s="1198"/>
      <c r="E1091" s="1213"/>
      <c r="F1091" s="1183"/>
      <c r="G1091" s="1183"/>
      <c r="H1091" s="1181"/>
      <c r="I1091" s="1205"/>
      <c r="J1091" s="196"/>
      <c r="K1091" s="196"/>
      <c r="L1091" s="273"/>
      <c r="M1091" s="1224"/>
      <c r="N1091" s="34"/>
      <c r="O1091" s="422"/>
    </row>
    <row r="1092" spans="1:15" hidden="1" outlineLevel="1" x14ac:dyDescent="0.2">
      <c r="A1092" s="803">
        <v>4</v>
      </c>
      <c r="B1092" s="365"/>
      <c r="C1092" s="382"/>
      <c r="D1092" s="996"/>
      <c r="E1092" s="376"/>
      <c r="F1092" s="379"/>
      <c r="G1092" s="379"/>
      <c r="H1092" s="979">
        <f t="shared" ref="H1092:H1103" si="116">D1092*F1092</f>
        <v>0</v>
      </c>
      <c r="I1092" s="980">
        <f t="shared" ref="I1092:I1103" si="117">D1092*G1092</f>
        <v>0</v>
      </c>
      <c r="J1092" s="186">
        <f t="shared" ref="J1092:J1103" si="118">SUM(H1092:I1092)</f>
        <v>0</v>
      </c>
      <c r="K1092" s="186">
        <f t="shared" ref="K1092:K1103" si="119">J1092*1.27</f>
        <v>0</v>
      </c>
      <c r="L1092" s="994"/>
      <c r="M1092" s="47"/>
      <c r="N1092" s="34"/>
      <c r="O1092" s="422"/>
    </row>
    <row r="1093" spans="1:15" hidden="1" outlineLevel="1" x14ac:dyDescent="0.2">
      <c r="A1093" s="804">
        <v>5</v>
      </c>
      <c r="B1093" s="794"/>
      <c r="C1093" s="795"/>
      <c r="D1093" s="792"/>
      <c r="E1093" s="796"/>
      <c r="F1093" s="790"/>
      <c r="G1093" s="790"/>
      <c r="H1093" s="997">
        <f t="shared" si="116"/>
        <v>0</v>
      </c>
      <c r="I1093" s="998">
        <f t="shared" si="117"/>
        <v>0</v>
      </c>
      <c r="J1093" s="186">
        <f t="shared" si="118"/>
        <v>0</v>
      </c>
      <c r="K1093" s="186">
        <f t="shared" si="119"/>
        <v>0</v>
      </c>
      <c r="L1093" s="994"/>
      <c r="M1093" s="47"/>
      <c r="N1093" s="34"/>
      <c r="O1093" s="422"/>
    </row>
    <row r="1094" spans="1:15" hidden="1" outlineLevel="1" x14ac:dyDescent="0.2">
      <c r="A1094" s="803">
        <v>6</v>
      </c>
      <c r="B1094" s="365"/>
      <c r="C1094" s="382"/>
      <c r="D1094" s="996"/>
      <c r="E1094" s="376"/>
      <c r="F1094" s="379"/>
      <c r="G1094" s="379"/>
      <c r="H1094" s="979">
        <f t="shared" si="116"/>
        <v>0</v>
      </c>
      <c r="I1094" s="980">
        <f t="shared" si="117"/>
        <v>0</v>
      </c>
      <c r="J1094" s="186">
        <f t="shared" si="118"/>
        <v>0</v>
      </c>
      <c r="K1094" s="186">
        <f t="shared" si="119"/>
        <v>0</v>
      </c>
      <c r="L1094" s="994"/>
      <c r="M1094" s="47"/>
      <c r="N1094" s="34"/>
      <c r="O1094" s="422"/>
    </row>
    <row r="1095" spans="1:15" hidden="1" outlineLevel="1" x14ac:dyDescent="0.2">
      <c r="A1095" s="804">
        <v>7</v>
      </c>
      <c r="B1095" s="365"/>
      <c r="C1095" s="382"/>
      <c r="D1095" s="996"/>
      <c r="E1095" s="376"/>
      <c r="F1095" s="379"/>
      <c r="G1095" s="379"/>
      <c r="H1095" s="979">
        <f t="shared" si="116"/>
        <v>0</v>
      </c>
      <c r="I1095" s="980">
        <f t="shared" si="117"/>
        <v>0</v>
      </c>
      <c r="J1095" s="186">
        <f t="shared" si="118"/>
        <v>0</v>
      </c>
      <c r="K1095" s="186">
        <f t="shared" si="119"/>
        <v>0</v>
      </c>
      <c r="L1095" s="994"/>
      <c r="M1095" s="47"/>
      <c r="N1095" s="34"/>
      <c r="O1095" s="422"/>
    </row>
    <row r="1096" spans="1:15" hidden="1" outlineLevel="1" x14ac:dyDescent="0.2">
      <c r="A1096" s="803">
        <v>8</v>
      </c>
      <c r="B1096" s="794"/>
      <c r="C1096" s="795"/>
      <c r="D1096" s="792"/>
      <c r="E1096" s="796"/>
      <c r="F1096" s="790"/>
      <c r="G1096" s="790"/>
      <c r="H1096" s="997">
        <f t="shared" si="116"/>
        <v>0</v>
      </c>
      <c r="I1096" s="998">
        <f t="shared" si="117"/>
        <v>0</v>
      </c>
      <c r="J1096" s="186">
        <f t="shared" si="118"/>
        <v>0</v>
      </c>
      <c r="K1096" s="186">
        <f t="shared" si="119"/>
        <v>0</v>
      </c>
      <c r="L1096" s="994"/>
      <c r="M1096" s="47"/>
      <c r="N1096" s="34"/>
      <c r="O1096" s="422"/>
    </row>
    <row r="1097" spans="1:15" hidden="1" outlineLevel="1" x14ac:dyDescent="0.2">
      <c r="A1097" s="804">
        <v>9</v>
      </c>
      <c r="B1097" s="365"/>
      <c r="C1097" s="382"/>
      <c r="D1097" s="996"/>
      <c r="E1097" s="376"/>
      <c r="F1097" s="379"/>
      <c r="G1097" s="379"/>
      <c r="H1097" s="979">
        <f t="shared" si="116"/>
        <v>0</v>
      </c>
      <c r="I1097" s="980">
        <f t="shared" si="117"/>
        <v>0</v>
      </c>
      <c r="J1097" s="186">
        <f t="shared" si="118"/>
        <v>0</v>
      </c>
      <c r="K1097" s="186">
        <f t="shared" si="119"/>
        <v>0</v>
      </c>
      <c r="L1097" s="994"/>
      <c r="M1097" s="47"/>
      <c r="N1097" s="34"/>
      <c r="O1097" s="422"/>
    </row>
    <row r="1098" spans="1:15" hidden="1" outlineLevel="1" x14ac:dyDescent="0.2">
      <c r="A1098" s="803">
        <v>10</v>
      </c>
      <c r="B1098" s="365"/>
      <c r="C1098" s="382"/>
      <c r="D1098" s="996"/>
      <c r="E1098" s="376"/>
      <c r="F1098" s="379"/>
      <c r="G1098" s="379"/>
      <c r="H1098" s="979">
        <f t="shared" si="116"/>
        <v>0</v>
      </c>
      <c r="I1098" s="980">
        <f t="shared" si="117"/>
        <v>0</v>
      </c>
      <c r="J1098" s="186">
        <f t="shared" si="118"/>
        <v>0</v>
      </c>
      <c r="K1098" s="186">
        <f t="shared" si="119"/>
        <v>0</v>
      </c>
      <c r="L1098" s="994"/>
      <c r="M1098" s="47"/>
      <c r="N1098" s="34"/>
      <c r="O1098" s="422"/>
    </row>
    <row r="1099" spans="1:15" hidden="1" outlineLevel="1" x14ac:dyDescent="0.2">
      <c r="A1099" s="804">
        <v>11</v>
      </c>
      <c r="B1099" s="365"/>
      <c r="C1099" s="382"/>
      <c r="D1099" s="996"/>
      <c r="E1099" s="376"/>
      <c r="F1099" s="379"/>
      <c r="G1099" s="379"/>
      <c r="H1099" s="979">
        <f t="shared" si="116"/>
        <v>0</v>
      </c>
      <c r="I1099" s="980">
        <f t="shared" si="117"/>
        <v>0</v>
      </c>
      <c r="J1099" s="186">
        <f t="shared" si="118"/>
        <v>0</v>
      </c>
      <c r="K1099" s="186">
        <f t="shared" si="119"/>
        <v>0</v>
      </c>
      <c r="L1099" s="994"/>
      <c r="M1099" s="47"/>
      <c r="N1099" s="34"/>
      <c r="O1099" s="422"/>
    </row>
    <row r="1100" spans="1:15" hidden="1" outlineLevel="1" x14ac:dyDescent="0.2">
      <c r="A1100" s="803">
        <v>12</v>
      </c>
      <c r="B1100" s="794"/>
      <c r="C1100" s="795"/>
      <c r="D1100" s="792"/>
      <c r="E1100" s="796"/>
      <c r="F1100" s="790"/>
      <c r="G1100" s="790"/>
      <c r="H1100" s="997">
        <f t="shared" si="116"/>
        <v>0</v>
      </c>
      <c r="I1100" s="998">
        <f t="shared" si="117"/>
        <v>0</v>
      </c>
      <c r="J1100" s="186">
        <f t="shared" si="118"/>
        <v>0</v>
      </c>
      <c r="K1100" s="186">
        <f t="shared" si="119"/>
        <v>0</v>
      </c>
      <c r="L1100" s="994"/>
      <c r="M1100" s="47"/>
      <c r="N1100" s="34"/>
      <c r="O1100" s="422"/>
    </row>
    <row r="1101" spans="1:15" hidden="1" outlineLevel="1" x14ac:dyDescent="0.2">
      <c r="A1101" s="804">
        <v>13</v>
      </c>
      <c r="B1101" s="365"/>
      <c r="C1101" s="382"/>
      <c r="D1101" s="996"/>
      <c r="E1101" s="376"/>
      <c r="F1101" s="379"/>
      <c r="G1101" s="379"/>
      <c r="H1101" s="979">
        <f t="shared" si="116"/>
        <v>0</v>
      </c>
      <c r="I1101" s="980">
        <f t="shared" si="117"/>
        <v>0</v>
      </c>
      <c r="J1101" s="186">
        <f t="shared" si="118"/>
        <v>0</v>
      </c>
      <c r="K1101" s="186">
        <f t="shared" si="119"/>
        <v>0</v>
      </c>
      <c r="L1101" s="994"/>
      <c r="M1101" s="47"/>
      <c r="N1101" s="34"/>
      <c r="O1101" s="422"/>
    </row>
    <row r="1102" spans="1:15" hidden="1" outlineLevel="1" x14ac:dyDescent="0.2">
      <c r="A1102" s="803">
        <v>14</v>
      </c>
      <c r="B1102" s="365"/>
      <c r="C1102" s="382"/>
      <c r="D1102" s="996"/>
      <c r="E1102" s="376"/>
      <c r="F1102" s="379"/>
      <c r="G1102" s="379"/>
      <c r="H1102" s="979">
        <f t="shared" si="116"/>
        <v>0</v>
      </c>
      <c r="I1102" s="980">
        <f t="shared" si="117"/>
        <v>0</v>
      </c>
      <c r="J1102" s="186">
        <f t="shared" si="118"/>
        <v>0</v>
      </c>
      <c r="K1102" s="186">
        <f t="shared" si="119"/>
        <v>0</v>
      </c>
      <c r="L1102" s="994"/>
      <c r="M1102" s="47"/>
      <c r="N1102" s="34"/>
      <c r="O1102" s="422"/>
    </row>
    <row r="1103" spans="1:15" s="537" customFormat="1" ht="13.5" hidden="1" outlineLevel="1" thickBot="1" x14ac:dyDescent="0.25">
      <c r="A1103" s="805">
        <v>15</v>
      </c>
      <c r="B1103" s="798" t="s">
        <v>147</v>
      </c>
      <c r="C1103" s="797"/>
      <c r="D1103" s="793"/>
      <c r="E1103" s="798" t="s">
        <v>26</v>
      </c>
      <c r="F1103" s="791"/>
      <c r="G1103" s="791"/>
      <c r="H1103" s="924">
        <f t="shared" si="116"/>
        <v>0</v>
      </c>
      <c r="I1103" s="925">
        <f t="shared" si="117"/>
        <v>0</v>
      </c>
      <c r="J1103" s="196">
        <f t="shared" si="118"/>
        <v>0</v>
      </c>
      <c r="K1103" s="196">
        <f t="shared" si="119"/>
        <v>0</v>
      </c>
      <c r="L1103" s="273"/>
      <c r="M1103" s="47"/>
      <c r="N1103" s="34"/>
    </row>
    <row r="1104" spans="1:15" s="537" customFormat="1" ht="28.5" hidden="1" customHeight="1" outlineLevel="1" thickBot="1" x14ac:dyDescent="0.25">
      <c r="A1104" s="1118" t="s">
        <v>321</v>
      </c>
      <c r="B1104" s="1119"/>
      <c r="C1104" s="799"/>
      <c r="D1104" s="800"/>
      <c r="E1104" s="801"/>
      <c r="F1104" s="802"/>
      <c r="G1104" s="802"/>
      <c r="H1104" s="198">
        <f>ROUND(SUM(H1083:H1103),0)</f>
        <v>0</v>
      </c>
      <c r="I1104" s="198">
        <f>ROUND(SUM(I1083:I1103),0)</f>
        <v>0</v>
      </c>
      <c r="J1104" s="199">
        <f>ROUND(SUM(J1084:J1103),0)</f>
        <v>0</v>
      </c>
      <c r="K1104" s="199">
        <f>ROUND(SUM(K1084:K1103),0)</f>
        <v>0</v>
      </c>
      <c r="L1104" s="274"/>
      <c r="M1104" s="47"/>
      <c r="N1104" s="34"/>
    </row>
    <row r="1105" spans="1:15" ht="27.75" hidden="1" customHeight="1" outlineLevel="1" thickBot="1" x14ac:dyDescent="0.25">
      <c r="A1105" s="1121" t="s">
        <v>267</v>
      </c>
      <c r="B1105" s="1122"/>
      <c r="C1105" s="1122"/>
      <c r="D1105" s="1122"/>
      <c r="E1105" s="1122"/>
      <c r="F1105" s="1122"/>
      <c r="G1105" s="1122"/>
      <c r="H1105" s="1122"/>
      <c r="I1105" s="1123"/>
      <c r="J1105" s="855"/>
      <c r="K1105" s="855"/>
      <c r="L1105" s="469"/>
      <c r="M1105" s="467"/>
    </row>
    <row r="1106" spans="1:15" s="537" customFormat="1" ht="15.75" hidden="1" outlineLevel="1" x14ac:dyDescent="0.2">
      <c r="A1106" s="1210">
        <v>1</v>
      </c>
      <c r="B1106" s="298"/>
      <c r="C1106" s="706"/>
      <c r="D1106" s="1219"/>
      <c r="E1106" s="1218" t="s">
        <v>21</v>
      </c>
      <c r="F1106" s="1209"/>
      <c r="G1106" s="1209"/>
      <c r="H1106" s="1223">
        <f>D1106*F1106</f>
        <v>0</v>
      </c>
      <c r="I1106" s="1202">
        <f>D1106*G1106</f>
        <v>0</v>
      </c>
      <c r="J1106" s="196">
        <f>SUM(H1106:I1106)</f>
        <v>0</v>
      </c>
      <c r="K1106" s="196">
        <f>J1106*1.27</f>
        <v>0</v>
      </c>
      <c r="L1106" s="273"/>
      <c r="M1106" s="1224"/>
      <c r="N1106" s="34"/>
    </row>
    <row r="1107" spans="1:15" s="537" customFormat="1" ht="15.75" hidden="1" outlineLevel="1" x14ac:dyDescent="0.2">
      <c r="A1107" s="1211"/>
      <c r="B1107" s="35"/>
      <c r="C1107" s="684"/>
      <c r="D1107" s="1220"/>
      <c r="E1107" s="1096"/>
      <c r="F1107" s="1094"/>
      <c r="G1107" s="1094"/>
      <c r="H1107" s="1125"/>
      <c r="I1107" s="1126"/>
      <c r="J1107" s="196"/>
      <c r="K1107" s="196"/>
      <c r="L1107" s="273"/>
      <c r="M1107" s="1224"/>
      <c r="N1107" s="34"/>
    </row>
    <row r="1108" spans="1:15" hidden="1" outlineLevel="1" x14ac:dyDescent="0.2">
      <c r="A1108" s="995">
        <v>2</v>
      </c>
      <c r="B1108" s="365"/>
      <c r="C1108" s="382"/>
      <c r="D1108" s="806"/>
      <c r="E1108" s="376"/>
      <c r="F1108" s="379"/>
      <c r="G1108" s="379"/>
      <c r="H1108" s="979">
        <f>D1108*F1108</f>
        <v>0</v>
      </c>
      <c r="I1108" s="980">
        <f>D1108*G1108</f>
        <v>0</v>
      </c>
      <c r="J1108" s="186">
        <f>SUM(H1108:I1108)</f>
        <v>0</v>
      </c>
      <c r="K1108" s="186">
        <f>J1108*1.27</f>
        <v>0</v>
      </c>
      <c r="L1108" s="994"/>
      <c r="M1108" s="47"/>
      <c r="N1108" s="34"/>
      <c r="O1108" s="422"/>
    </row>
    <row r="1109" spans="1:15" hidden="1" outlineLevel="1" x14ac:dyDescent="0.2">
      <c r="A1109" s="995">
        <v>3</v>
      </c>
      <c r="B1109" s="365"/>
      <c r="C1109" s="382"/>
      <c r="D1109" s="806"/>
      <c r="E1109" s="376"/>
      <c r="F1109" s="379"/>
      <c r="G1109" s="379"/>
      <c r="H1109" s="979">
        <f>D1109*F1109</f>
        <v>0</v>
      </c>
      <c r="I1109" s="980">
        <f>D1109*G1109</f>
        <v>0</v>
      </c>
      <c r="J1109" s="186">
        <f>SUM(H1109:I1109)</f>
        <v>0</v>
      </c>
      <c r="K1109" s="186">
        <f>J1109*1.27</f>
        <v>0</v>
      </c>
      <c r="L1109" s="994"/>
      <c r="M1109" s="47"/>
      <c r="N1109" s="34"/>
      <c r="O1109" s="422"/>
    </row>
    <row r="1110" spans="1:15" hidden="1" outlineLevel="1" x14ac:dyDescent="0.2">
      <c r="A1110" s="995">
        <v>4</v>
      </c>
      <c r="B1110" s="365"/>
      <c r="C1110" s="382"/>
      <c r="D1110" s="806"/>
      <c r="E1110" s="376"/>
      <c r="F1110" s="379"/>
      <c r="G1110" s="379"/>
      <c r="H1110" s="979">
        <f>D1110*F1110</f>
        <v>0</v>
      </c>
      <c r="I1110" s="980">
        <f>D1110*G1110</f>
        <v>0</v>
      </c>
      <c r="J1110" s="186">
        <f>SUM(H1110:I1110)</f>
        <v>0</v>
      </c>
      <c r="K1110" s="186">
        <f>J1110*1.27</f>
        <v>0</v>
      </c>
      <c r="L1110" s="994"/>
      <c r="M1110" s="47"/>
      <c r="N1110" s="34"/>
      <c r="O1110" s="422"/>
    </row>
    <row r="1111" spans="1:15" s="422" customFormat="1" ht="13.5" hidden="1" outlineLevel="1" thickBot="1" x14ac:dyDescent="0.25">
      <c r="A1111" s="15">
        <v>5</v>
      </c>
      <c r="B1111" s="791"/>
      <c r="C1111" s="797"/>
      <c r="D1111" s="807"/>
      <c r="E1111" s="791"/>
      <c r="F1111" s="791"/>
      <c r="G1111" s="791"/>
      <c r="H1111" s="979">
        <f>D1111*F1111</f>
        <v>0</v>
      </c>
      <c r="I1111" s="980">
        <f>D1111*G1111</f>
        <v>0</v>
      </c>
      <c r="J1111" s="186">
        <f>SUM(H1111:I1111)</f>
        <v>0</v>
      </c>
      <c r="K1111" s="186">
        <f>J1111*1.27</f>
        <v>0</v>
      </c>
      <c r="L1111" s="994"/>
      <c r="M1111" s="46"/>
      <c r="N1111" s="34"/>
    </row>
    <row r="1112" spans="1:15" s="17" customFormat="1" ht="28.5" hidden="1" customHeight="1" outlineLevel="1" thickBot="1" x14ac:dyDescent="0.25">
      <c r="A1112" s="1110" t="s">
        <v>322</v>
      </c>
      <c r="B1112" s="1111"/>
      <c r="C1112" s="799"/>
      <c r="D1112" s="808"/>
      <c r="E1112" s="809"/>
      <c r="F1112" s="810"/>
      <c r="G1112" s="810"/>
      <c r="H1112" s="198">
        <f>ROUND(SUM(H1106:H1111),0)</f>
        <v>0</v>
      </c>
      <c r="I1112" s="198">
        <f>ROUND(SUM(I1106:I1111),0)</f>
        <v>0</v>
      </c>
      <c r="J1112" s="199">
        <f>ROUND(SUM(J1106:J1111),0)</f>
        <v>0</v>
      </c>
      <c r="K1112" s="199">
        <f>ROUND(SUM(K1106:K1111),0)</f>
        <v>0</v>
      </c>
      <c r="L1112" s="274"/>
      <c r="M1112" s="46"/>
      <c r="N1112" s="34"/>
      <c r="O1112" s="23"/>
    </row>
    <row r="1113" spans="1:15" ht="25.5" customHeight="1" collapsed="1" thickBot="1" x14ac:dyDescent="0.25">
      <c r="A1113" s="643">
        <f>'18'!A37</f>
        <v>0</v>
      </c>
      <c r="B1113" s="644">
        <f>'18'!B37</f>
        <v>0</v>
      </c>
      <c r="C1113" s="645">
        <f>'18'!E37</f>
        <v>0</v>
      </c>
      <c r="D1113" s="645">
        <f>'18'!F37</f>
        <v>0</v>
      </c>
      <c r="E1113" s="645">
        <f>'18'!G37</f>
        <v>0</v>
      </c>
      <c r="F1113" s="1221" t="s">
        <v>20</v>
      </c>
      <c r="G1113" s="1222"/>
      <c r="H1113" s="200">
        <f>H1104+H1112</f>
        <v>0</v>
      </c>
      <c r="I1113" s="201">
        <f>I1104+I1112</f>
        <v>0</v>
      </c>
      <c r="J1113" s="202">
        <f>J1104+J1112</f>
        <v>0</v>
      </c>
      <c r="K1113" s="202">
        <f>K1104+K1112</f>
        <v>0</v>
      </c>
      <c r="L1113" s="300">
        <f>IF(K1084&gt;0,1,0)</f>
        <v>0</v>
      </c>
    </row>
    <row r="1114" spans="1:15" ht="5.25" customHeight="1" thickTop="1" x14ac:dyDescent="0.2">
      <c r="A1114" s="1217"/>
      <c r="B1114" s="1109"/>
      <c r="C1114" s="195"/>
      <c r="D1114" s="276"/>
      <c r="E1114" s="207"/>
      <c r="F1114" s="203"/>
      <c r="G1114" s="203"/>
      <c r="H1114" s="203"/>
      <c r="I1114" s="204"/>
      <c r="J1114" s="205"/>
      <c r="K1114" s="205"/>
      <c r="L1114" s="300"/>
    </row>
    <row r="1115" spans="1:15" ht="12.75" customHeight="1" x14ac:dyDescent="0.2">
      <c r="A1115" s="1207" t="s">
        <v>319</v>
      </c>
      <c r="B1115" s="1208"/>
      <c r="C1115" s="1199">
        <f>K1104</f>
        <v>0</v>
      </c>
      <c r="D1115" s="1199"/>
      <c r="E1115" s="1200"/>
      <c r="F1115" s="811"/>
      <c r="G1115" s="811"/>
      <c r="H1115" s="313">
        <f>H1104</f>
        <v>0</v>
      </c>
      <c r="I1115" s="314">
        <f>I1104</f>
        <v>0</v>
      </c>
      <c r="J1115" s="205"/>
      <c r="K1115" s="205"/>
      <c r="L1115" s="300">
        <f>IF(K1087&gt;0,1,0)</f>
        <v>0</v>
      </c>
      <c r="M1115" s="47"/>
    </row>
    <row r="1116" spans="1:15" ht="12.75" customHeight="1" x14ac:dyDescent="0.2">
      <c r="A1116" s="1185" t="s">
        <v>320</v>
      </c>
      <c r="B1116" s="1186"/>
      <c r="C1116" s="1215">
        <f>K1112</f>
        <v>0</v>
      </c>
      <c r="D1116" s="1215"/>
      <c r="E1116" s="1201"/>
      <c r="F1116" s="812"/>
      <c r="G1116" s="812"/>
      <c r="H1116" s="315">
        <f>H1112</f>
        <v>0</v>
      </c>
      <c r="I1116" s="316">
        <f>I1112</f>
        <v>0</v>
      </c>
      <c r="J1116" s="205"/>
      <c r="K1116" s="205"/>
      <c r="L1116" s="275"/>
      <c r="M1116" s="47"/>
    </row>
    <row r="1117" spans="1:15" ht="12.75" customHeight="1" thickBot="1" x14ac:dyDescent="0.3">
      <c r="A1117" s="1193" t="s">
        <v>145</v>
      </c>
      <c r="B1117" s="1194"/>
      <c r="C1117" s="1195">
        <f>SUM(C1115:D1116)</f>
        <v>0</v>
      </c>
      <c r="D1117" s="1196"/>
      <c r="E1117" s="292" t="str">
        <f>IF(C1117=K1113,"","Hiba!")</f>
        <v/>
      </c>
      <c r="F1117" s="813"/>
      <c r="G1117" s="813"/>
      <c r="H1117" s="813"/>
      <c r="I1117" s="814"/>
      <c r="J1117" s="205"/>
      <c r="K1117" s="205"/>
      <c r="L1117" s="275"/>
      <c r="M1117" s="47"/>
    </row>
    <row r="1118" spans="1:15" ht="6" customHeight="1" thickBot="1" x14ac:dyDescent="0.25">
      <c r="J1118" s="205"/>
      <c r="K1118" s="205"/>
      <c r="L1118" s="275"/>
      <c r="M1118" s="47"/>
    </row>
    <row r="1119" spans="1:15" s="5" customFormat="1" ht="26.25" hidden="1" outlineLevel="1" thickBot="1" x14ac:dyDescent="0.25">
      <c r="A1119" s="788" t="s">
        <v>6</v>
      </c>
      <c r="B1119" s="789" t="s">
        <v>7</v>
      </c>
      <c r="C1119" s="789" t="s">
        <v>69</v>
      </c>
      <c r="D1119" s="789" t="s">
        <v>8</v>
      </c>
      <c r="E1119" s="789" t="s">
        <v>9</v>
      </c>
      <c r="F1119" s="288" t="s">
        <v>10</v>
      </c>
      <c r="G1119" s="288" t="s">
        <v>11</v>
      </c>
      <c r="H1119" s="288" t="s">
        <v>12</v>
      </c>
      <c r="I1119" s="289" t="s">
        <v>13</v>
      </c>
      <c r="J1119" s="936" t="s">
        <v>0</v>
      </c>
      <c r="K1119" s="936" t="s">
        <v>1</v>
      </c>
      <c r="L1119" s="937"/>
      <c r="M1119" s="18" t="s">
        <v>37</v>
      </c>
      <c r="N1119" s="84"/>
    </row>
    <row r="1120" spans="1:15" ht="27.75" hidden="1" customHeight="1" outlineLevel="1" thickBot="1" x14ac:dyDescent="0.25">
      <c r="A1120" s="1121" t="s">
        <v>268</v>
      </c>
      <c r="B1120" s="1122"/>
      <c r="C1120" s="1122"/>
      <c r="D1120" s="1122"/>
      <c r="E1120" s="1122"/>
      <c r="F1120" s="1122"/>
      <c r="G1120" s="1122"/>
      <c r="H1120" s="1122"/>
      <c r="I1120" s="1123"/>
      <c r="J1120" s="855"/>
      <c r="K1120" s="855"/>
      <c r="L1120" s="469"/>
      <c r="M1120" s="467"/>
    </row>
    <row r="1121" spans="1:15" ht="15.75" hidden="1" outlineLevel="1" x14ac:dyDescent="0.2">
      <c r="A1121" s="1216">
        <v>1</v>
      </c>
      <c r="B1121" s="629"/>
      <c r="C1121" s="630"/>
      <c r="D1121" s="1214"/>
      <c r="E1121" s="1187" t="s">
        <v>15</v>
      </c>
      <c r="F1121" s="1190"/>
      <c r="G1121" s="1190"/>
      <c r="H1121" s="1206">
        <f>D1121*F1121</f>
        <v>0</v>
      </c>
      <c r="I1121" s="1179">
        <f>D1121*G1121</f>
        <v>0</v>
      </c>
      <c r="J1121" s="196">
        <f>SUM(H1121:I1121)</f>
        <v>0</v>
      </c>
      <c r="K1121" s="196">
        <f>J1121*1.27</f>
        <v>0</v>
      </c>
      <c r="M1121" s="1224"/>
      <c r="N1121" s="34"/>
      <c r="O1121" s="422"/>
    </row>
    <row r="1122" spans="1:15" ht="15.75" hidden="1" outlineLevel="1" x14ac:dyDescent="0.2">
      <c r="A1122" s="1177"/>
      <c r="B1122" s="964" t="s">
        <v>326</v>
      </c>
      <c r="C1122" s="631"/>
      <c r="D1122" s="1188"/>
      <c r="E1122" s="1097"/>
      <c r="F1122" s="1095"/>
      <c r="G1122" s="1095"/>
      <c r="H1122" s="1099"/>
      <c r="I1122" s="1098"/>
      <c r="J1122" s="196"/>
      <c r="K1122" s="196"/>
      <c r="L1122" s="273"/>
      <c r="M1122" s="1224"/>
      <c r="N1122" s="34"/>
      <c r="O1122" s="422"/>
    </row>
    <row r="1123" spans="1:15" ht="15.75" hidden="1" outlineLevel="1" x14ac:dyDescent="0.2">
      <c r="A1123" s="1124"/>
      <c r="B1123" s="637" t="s">
        <v>329</v>
      </c>
      <c r="C1123" s="631"/>
      <c r="D1123" s="1188"/>
      <c r="E1123" s="1097"/>
      <c r="F1123" s="1095"/>
      <c r="G1123" s="1095"/>
      <c r="H1123" s="1099"/>
      <c r="I1123" s="1098"/>
      <c r="J1123" s="196"/>
      <c r="K1123" s="196"/>
      <c r="L1123" s="273"/>
      <c r="M1123" s="725"/>
      <c r="N1123" s="34"/>
      <c r="O1123" s="422"/>
    </row>
    <row r="1124" spans="1:15" ht="15.75" hidden="1" outlineLevel="1" x14ac:dyDescent="0.2">
      <c r="A1124" s="1176">
        <v>2</v>
      </c>
      <c r="B1124" s="632"/>
      <c r="C1124" s="634"/>
      <c r="D1124" s="1188"/>
      <c r="E1124" s="1097" t="s">
        <v>15</v>
      </c>
      <c r="F1124" s="1095"/>
      <c r="G1124" s="1095"/>
      <c r="H1124" s="1099">
        <f>D1124*F1124</f>
        <v>0</v>
      </c>
      <c r="I1124" s="1098">
        <f>D1124*G1124</f>
        <v>0</v>
      </c>
      <c r="J1124" s="196">
        <f>SUM(H1124:I1124)</f>
        <v>0</v>
      </c>
      <c r="K1124" s="196">
        <f>J1124*1.27</f>
        <v>0</v>
      </c>
      <c r="L1124" s="273"/>
      <c r="M1124" s="1224"/>
      <c r="N1124" s="34"/>
      <c r="O1124" s="422"/>
    </row>
    <row r="1125" spans="1:15" ht="15.75" hidden="1" outlineLevel="1" x14ac:dyDescent="0.2">
      <c r="A1125" s="1177"/>
      <c r="B1125" s="964" t="s">
        <v>327</v>
      </c>
      <c r="C1125" s="631"/>
      <c r="D1125" s="1188"/>
      <c r="E1125" s="1097"/>
      <c r="F1125" s="1095"/>
      <c r="G1125" s="1095"/>
      <c r="H1125" s="1099"/>
      <c r="I1125" s="1098"/>
      <c r="J1125" s="196"/>
      <c r="K1125" s="196"/>
      <c r="L1125" s="273"/>
      <c r="M1125" s="1224"/>
      <c r="N1125" s="34"/>
      <c r="O1125" s="422"/>
    </row>
    <row r="1126" spans="1:15" ht="16.5" hidden="1" outlineLevel="1" thickBot="1" x14ac:dyDescent="0.25">
      <c r="A1126" s="1178"/>
      <c r="B1126" s="636" t="s">
        <v>328</v>
      </c>
      <c r="C1126" s="633"/>
      <c r="D1126" s="1189"/>
      <c r="E1126" s="1191"/>
      <c r="F1126" s="1192"/>
      <c r="G1126" s="1192"/>
      <c r="H1126" s="1184"/>
      <c r="I1126" s="1203"/>
      <c r="J1126" s="196"/>
      <c r="K1126" s="196"/>
      <c r="L1126" s="273"/>
      <c r="M1126" s="725"/>
      <c r="N1126" s="34"/>
      <c r="O1126" s="422"/>
    </row>
    <row r="1127" spans="1:15" ht="17.25" hidden="1" outlineLevel="1" thickTop="1" thickBot="1" x14ac:dyDescent="0.25">
      <c r="A1127" s="1124">
        <v>3</v>
      </c>
      <c r="B1127" s="298"/>
      <c r="C1127" s="299"/>
      <c r="D1127" s="1197"/>
      <c r="E1127" s="1212" t="s">
        <v>15</v>
      </c>
      <c r="F1127" s="1182"/>
      <c r="G1127" s="1182"/>
      <c r="H1127" s="1180">
        <f>D1127*F1127</f>
        <v>0</v>
      </c>
      <c r="I1127" s="1204">
        <f>D1127*G1127</f>
        <v>0</v>
      </c>
      <c r="J1127" s="196">
        <f>SUM(H1127:I1127)</f>
        <v>0</v>
      </c>
      <c r="K1127" s="196">
        <f>J1127*1.27</f>
        <v>0</v>
      </c>
      <c r="L1127" s="273"/>
      <c r="M1127" s="1224"/>
      <c r="N1127" s="34"/>
      <c r="O1127" s="422"/>
    </row>
    <row r="1128" spans="1:15" ht="16.5" hidden="1" outlineLevel="1" thickTop="1" x14ac:dyDescent="0.2">
      <c r="A1128" s="1115"/>
      <c r="B1128" s="187"/>
      <c r="C1128" s="294"/>
      <c r="D1128" s="1198"/>
      <c r="E1128" s="1213"/>
      <c r="F1128" s="1183"/>
      <c r="G1128" s="1183"/>
      <c r="H1128" s="1181"/>
      <c r="I1128" s="1205"/>
      <c r="J1128" s="196"/>
      <c r="K1128" s="196"/>
      <c r="L1128" s="273"/>
      <c r="M1128" s="1224"/>
      <c r="N1128" s="34"/>
      <c r="O1128" s="422"/>
    </row>
    <row r="1129" spans="1:15" hidden="1" outlineLevel="1" x14ac:dyDescent="0.2">
      <c r="A1129" s="803">
        <v>4</v>
      </c>
      <c r="B1129" s="365"/>
      <c r="C1129" s="382"/>
      <c r="D1129" s="996"/>
      <c r="E1129" s="376"/>
      <c r="F1129" s="379"/>
      <c r="G1129" s="379"/>
      <c r="H1129" s="979">
        <f t="shared" ref="H1129:H1140" si="120">D1129*F1129</f>
        <v>0</v>
      </c>
      <c r="I1129" s="980">
        <f t="shared" ref="I1129:I1140" si="121">D1129*G1129</f>
        <v>0</v>
      </c>
      <c r="J1129" s="186">
        <f t="shared" ref="J1129:J1140" si="122">SUM(H1129:I1129)</f>
        <v>0</v>
      </c>
      <c r="K1129" s="186">
        <f t="shared" ref="K1129:K1140" si="123">J1129*1.27</f>
        <v>0</v>
      </c>
      <c r="L1129" s="994"/>
      <c r="M1129" s="47"/>
      <c r="N1129" s="34"/>
      <c r="O1129" s="422"/>
    </row>
    <row r="1130" spans="1:15" hidden="1" outlineLevel="1" x14ac:dyDescent="0.2">
      <c r="A1130" s="804">
        <v>5</v>
      </c>
      <c r="B1130" s="794"/>
      <c r="C1130" s="795"/>
      <c r="D1130" s="792"/>
      <c r="E1130" s="796"/>
      <c r="F1130" s="790"/>
      <c r="G1130" s="790"/>
      <c r="H1130" s="997">
        <f t="shared" si="120"/>
        <v>0</v>
      </c>
      <c r="I1130" s="998">
        <f t="shared" si="121"/>
        <v>0</v>
      </c>
      <c r="J1130" s="186">
        <f t="shared" si="122"/>
        <v>0</v>
      </c>
      <c r="K1130" s="186">
        <f t="shared" si="123"/>
        <v>0</v>
      </c>
      <c r="L1130" s="994"/>
      <c r="M1130" s="47"/>
      <c r="N1130" s="34"/>
      <c r="O1130" s="422"/>
    </row>
    <row r="1131" spans="1:15" hidden="1" outlineLevel="1" x14ac:dyDescent="0.2">
      <c r="A1131" s="803">
        <v>6</v>
      </c>
      <c r="B1131" s="365"/>
      <c r="C1131" s="382"/>
      <c r="D1131" s="996"/>
      <c r="E1131" s="376"/>
      <c r="F1131" s="379"/>
      <c r="G1131" s="379"/>
      <c r="H1131" s="979">
        <f t="shared" si="120"/>
        <v>0</v>
      </c>
      <c r="I1131" s="980">
        <f t="shared" si="121"/>
        <v>0</v>
      </c>
      <c r="J1131" s="186">
        <f t="shared" si="122"/>
        <v>0</v>
      </c>
      <c r="K1131" s="186">
        <f t="shared" si="123"/>
        <v>0</v>
      </c>
      <c r="L1131" s="994"/>
      <c r="M1131" s="47"/>
      <c r="N1131" s="34"/>
      <c r="O1131" s="422"/>
    </row>
    <row r="1132" spans="1:15" hidden="1" outlineLevel="1" x14ac:dyDescent="0.2">
      <c r="A1132" s="804">
        <v>7</v>
      </c>
      <c r="B1132" s="365"/>
      <c r="C1132" s="382"/>
      <c r="D1132" s="996"/>
      <c r="E1132" s="376"/>
      <c r="F1132" s="379"/>
      <c r="G1132" s="379"/>
      <c r="H1132" s="979">
        <f t="shared" si="120"/>
        <v>0</v>
      </c>
      <c r="I1132" s="980">
        <f t="shared" si="121"/>
        <v>0</v>
      </c>
      <c r="J1132" s="186">
        <f t="shared" si="122"/>
        <v>0</v>
      </c>
      <c r="K1132" s="186">
        <f t="shared" si="123"/>
        <v>0</v>
      </c>
      <c r="L1132" s="994"/>
      <c r="M1132" s="47"/>
      <c r="N1132" s="34"/>
      <c r="O1132" s="422"/>
    </row>
    <row r="1133" spans="1:15" hidden="1" outlineLevel="1" x14ac:dyDescent="0.2">
      <c r="A1133" s="803">
        <v>8</v>
      </c>
      <c r="B1133" s="794"/>
      <c r="C1133" s="795"/>
      <c r="D1133" s="792"/>
      <c r="E1133" s="796"/>
      <c r="F1133" s="790"/>
      <c r="G1133" s="790"/>
      <c r="H1133" s="997">
        <f t="shared" si="120"/>
        <v>0</v>
      </c>
      <c r="I1133" s="998">
        <f t="shared" si="121"/>
        <v>0</v>
      </c>
      <c r="J1133" s="186">
        <f t="shared" si="122"/>
        <v>0</v>
      </c>
      <c r="K1133" s="186">
        <f t="shared" si="123"/>
        <v>0</v>
      </c>
      <c r="L1133" s="994"/>
      <c r="M1133" s="47"/>
      <c r="N1133" s="34"/>
      <c r="O1133" s="422"/>
    </row>
    <row r="1134" spans="1:15" hidden="1" outlineLevel="1" x14ac:dyDescent="0.2">
      <c r="A1134" s="804">
        <v>9</v>
      </c>
      <c r="B1134" s="365"/>
      <c r="C1134" s="382"/>
      <c r="D1134" s="996"/>
      <c r="E1134" s="376"/>
      <c r="F1134" s="379"/>
      <c r="G1134" s="379"/>
      <c r="H1134" s="979">
        <f t="shared" si="120"/>
        <v>0</v>
      </c>
      <c r="I1134" s="980">
        <f t="shared" si="121"/>
        <v>0</v>
      </c>
      <c r="J1134" s="186">
        <f t="shared" si="122"/>
        <v>0</v>
      </c>
      <c r="K1134" s="186">
        <f t="shared" si="123"/>
        <v>0</v>
      </c>
      <c r="L1134" s="994"/>
      <c r="M1134" s="47"/>
      <c r="N1134" s="34"/>
      <c r="O1134" s="422"/>
    </row>
    <row r="1135" spans="1:15" hidden="1" outlineLevel="1" x14ac:dyDescent="0.2">
      <c r="A1135" s="803">
        <v>10</v>
      </c>
      <c r="B1135" s="365"/>
      <c r="C1135" s="382"/>
      <c r="D1135" s="996"/>
      <c r="E1135" s="376"/>
      <c r="F1135" s="379"/>
      <c r="G1135" s="379"/>
      <c r="H1135" s="979">
        <f t="shared" si="120"/>
        <v>0</v>
      </c>
      <c r="I1135" s="980">
        <f t="shared" si="121"/>
        <v>0</v>
      </c>
      <c r="J1135" s="186">
        <f t="shared" si="122"/>
        <v>0</v>
      </c>
      <c r="K1135" s="186">
        <f t="shared" si="123"/>
        <v>0</v>
      </c>
      <c r="L1135" s="994"/>
      <c r="M1135" s="47"/>
      <c r="N1135" s="34"/>
      <c r="O1135" s="422"/>
    </row>
    <row r="1136" spans="1:15" hidden="1" outlineLevel="1" x14ac:dyDescent="0.2">
      <c r="A1136" s="804">
        <v>11</v>
      </c>
      <c r="B1136" s="365"/>
      <c r="C1136" s="382"/>
      <c r="D1136" s="996"/>
      <c r="E1136" s="376"/>
      <c r="F1136" s="379"/>
      <c r="G1136" s="379"/>
      <c r="H1136" s="979">
        <f t="shared" si="120"/>
        <v>0</v>
      </c>
      <c r="I1136" s="980">
        <f t="shared" si="121"/>
        <v>0</v>
      </c>
      <c r="J1136" s="186">
        <f t="shared" si="122"/>
        <v>0</v>
      </c>
      <c r="K1136" s="186">
        <f t="shared" si="123"/>
        <v>0</v>
      </c>
      <c r="L1136" s="994"/>
      <c r="M1136" s="47"/>
      <c r="N1136" s="34"/>
      <c r="O1136" s="422"/>
    </row>
    <row r="1137" spans="1:15" hidden="1" outlineLevel="1" x14ac:dyDescent="0.2">
      <c r="A1137" s="803">
        <v>12</v>
      </c>
      <c r="B1137" s="794"/>
      <c r="C1137" s="795"/>
      <c r="D1137" s="792"/>
      <c r="E1137" s="796"/>
      <c r="F1137" s="790"/>
      <c r="G1137" s="790"/>
      <c r="H1137" s="997">
        <f t="shared" si="120"/>
        <v>0</v>
      </c>
      <c r="I1137" s="998">
        <f t="shared" si="121"/>
        <v>0</v>
      </c>
      <c r="J1137" s="186">
        <f t="shared" si="122"/>
        <v>0</v>
      </c>
      <c r="K1137" s="186">
        <f t="shared" si="123"/>
        <v>0</v>
      </c>
      <c r="L1137" s="994"/>
      <c r="M1137" s="47"/>
      <c r="N1137" s="34"/>
      <c r="O1137" s="422"/>
    </row>
    <row r="1138" spans="1:15" hidden="1" outlineLevel="1" x14ac:dyDescent="0.2">
      <c r="A1138" s="804">
        <v>13</v>
      </c>
      <c r="B1138" s="365"/>
      <c r="C1138" s="382"/>
      <c r="D1138" s="996"/>
      <c r="E1138" s="376"/>
      <c r="F1138" s="379"/>
      <c r="G1138" s="379"/>
      <c r="H1138" s="979">
        <f t="shared" si="120"/>
        <v>0</v>
      </c>
      <c r="I1138" s="980">
        <f t="shared" si="121"/>
        <v>0</v>
      </c>
      <c r="J1138" s="186">
        <f t="shared" si="122"/>
        <v>0</v>
      </c>
      <c r="K1138" s="186">
        <f t="shared" si="123"/>
        <v>0</v>
      </c>
      <c r="L1138" s="994"/>
      <c r="M1138" s="47"/>
      <c r="N1138" s="34"/>
      <c r="O1138" s="422"/>
    </row>
    <row r="1139" spans="1:15" hidden="1" outlineLevel="1" x14ac:dyDescent="0.2">
      <c r="A1139" s="803">
        <v>14</v>
      </c>
      <c r="B1139" s="365"/>
      <c r="C1139" s="382"/>
      <c r="D1139" s="996"/>
      <c r="E1139" s="376"/>
      <c r="F1139" s="379"/>
      <c r="G1139" s="379"/>
      <c r="H1139" s="979">
        <f t="shared" si="120"/>
        <v>0</v>
      </c>
      <c r="I1139" s="980">
        <f t="shared" si="121"/>
        <v>0</v>
      </c>
      <c r="J1139" s="186">
        <f t="shared" si="122"/>
        <v>0</v>
      </c>
      <c r="K1139" s="186">
        <f t="shared" si="123"/>
        <v>0</v>
      </c>
      <c r="L1139" s="994"/>
      <c r="M1139" s="47"/>
      <c r="N1139" s="34"/>
      <c r="O1139" s="422"/>
    </row>
    <row r="1140" spans="1:15" s="537" customFormat="1" ht="13.5" hidden="1" outlineLevel="1" thickBot="1" x14ac:dyDescent="0.25">
      <c r="A1140" s="805">
        <v>15</v>
      </c>
      <c r="B1140" s="798" t="s">
        <v>147</v>
      </c>
      <c r="C1140" s="797"/>
      <c r="D1140" s="793"/>
      <c r="E1140" s="798" t="s">
        <v>26</v>
      </c>
      <c r="F1140" s="791"/>
      <c r="G1140" s="791"/>
      <c r="H1140" s="924">
        <f t="shared" si="120"/>
        <v>0</v>
      </c>
      <c r="I1140" s="925">
        <f t="shared" si="121"/>
        <v>0</v>
      </c>
      <c r="J1140" s="196">
        <f t="shared" si="122"/>
        <v>0</v>
      </c>
      <c r="K1140" s="196">
        <f t="shared" si="123"/>
        <v>0</v>
      </c>
      <c r="L1140" s="273"/>
      <c r="M1140" s="47"/>
      <c r="N1140" s="34"/>
    </row>
    <row r="1141" spans="1:15" s="537" customFormat="1" ht="28.5" hidden="1" customHeight="1" outlineLevel="1" thickBot="1" x14ac:dyDescent="0.25">
      <c r="A1141" s="1118" t="s">
        <v>321</v>
      </c>
      <c r="B1141" s="1119"/>
      <c r="C1141" s="799"/>
      <c r="D1141" s="800"/>
      <c r="E1141" s="801"/>
      <c r="F1141" s="802"/>
      <c r="G1141" s="802"/>
      <c r="H1141" s="198">
        <f>ROUND(SUM(H1120:H1140),0)</f>
        <v>0</v>
      </c>
      <c r="I1141" s="198">
        <f>ROUND(SUM(I1120:I1140),0)</f>
        <v>0</v>
      </c>
      <c r="J1141" s="199">
        <f>ROUND(SUM(J1121:J1140),0)</f>
        <v>0</v>
      </c>
      <c r="K1141" s="199">
        <f>ROUND(SUM(K1121:K1140),0)</f>
        <v>0</v>
      </c>
      <c r="L1141" s="274"/>
      <c r="M1141" s="47"/>
      <c r="N1141" s="34"/>
    </row>
    <row r="1142" spans="1:15" ht="27.75" hidden="1" customHeight="1" outlineLevel="1" thickBot="1" x14ac:dyDescent="0.25">
      <c r="A1142" s="1121" t="s">
        <v>267</v>
      </c>
      <c r="B1142" s="1122"/>
      <c r="C1142" s="1122"/>
      <c r="D1142" s="1122"/>
      <c r="E1142" s="1122"/>
      <c r="F1142" s="1122"/>
      <c r="G1142" s="1122"/>
      <c r="H1142" s="1122"/>
      <c r="I1142" s="1123"/>
      <c r="J1142" s="855"/>
      <c r="K1142" s="855"/>
      <c r="L1142" s="469"/>
      <c r="M1142" s="467"/>
    </row>
    <row r="1143" spans="1:15" s="537" customFormat="1" ht="15.75" hidden="1" outlineLevel="1" x14ac:dyDescent="0.2">
      <c r="A1143" s="1210">
        <v>1</v>
      </c>
      <c r="B1143" s="298"/>
      <c r="C1143" s="706"/>
      <c r="D1143" s="1219"/>
      <c r="E1143" s="1218" t="s">
        <v>21</v>
      </c>
      <c r="F1143" s="1209"/>
      <c r="G1143" s="1209"/>
      <c r="H1143" s="1223">
        <f>D1143*F1143</f>
        <v>0</v>
      </c>
      <c r="I1143" s="1202">
        <f>D1143*G1143</f>
        <v>0</v>
      </c>
      <c r="J1143" s="196">
        <f>SUM(H1143:I1143)</f>
        <v>0</v>
      </c>
      <c r="K1143" s="196">
        <f>J1143*1.27</f>
        <v>0</v>
      </c>
      <c r="L1143" s="273"/>
      <c r="M1143" s="1224"/>
      <c r="N1143" s="34"/>
    </row>
    <row r="1144" spans="1:15" s="537" customFormat="1" ht="15.75" hidden="1" outlineLevel="1" x14ac:dyDescent="0.2">
      <c r="A1144" s="1211"/>
      <c r="B1144" s="35"/>
      <c r="C1144" s="684"/>
      <c r="D1144" s="1220"/>
      <c r="E1144" s="1096"/>
      <c r="F1144" s="1094"/>
      <c r="G1144" s="1094"/>
      <c r="H1144" s="1125"/>
      <c r="I1144" s="1126"/>
      <c r="J1144" s="196"/>
      <c r="K1144" s="196"/>
      <c r="L1144" s="273"/>
      <c r="M1144" s="1224"/>
      <c r="N1144" s="34"/>
    </row>
    <row r="1145" spans="1:15" hidden="1" outlineLevel="1" x14ac:dyDescent="0.2">
      <c r="A1145" s="995">
        <v>2</v>
      </c>
      <c r="B1145" s="365"/>
      <c r="C1145" s="382"/>
      <c r="D1145" s="806"/>
      <c r="E1145" s="376"/>
      <c r="F1145" s="379"/>
      <c r="G1145" s="379"/>
      <c r="H1145" s="979">
        <f>D1145*F1145</f>
        <v>0</v>
      </c>
      <c r="I1145" s="980">
        <f>D1145*G1145</f>
        <v>0</v>
      </c>
      <c r="J1145" s="186">
        <f>SUM(H1145:I1145)</f>
        <v>0</v>
      </c>
      <c r="K1145" s="186">
        <f>J1145*1.27</f>
        <v>0</v>
      </c>
      <c r="L1145" s="994"/>
      <c r="M1145" s="47"/>
      <c r="N1145" s="34"/>
      <c r="O1145" s="422"/>
    </row>
    <row r="1146" spans="1:15" hidden="1" outlineLevel="1" x14ac:dyDescent="0.2">
      <c r="A1146" s="995">
        <v>3</v>
      </c>
      <c r="B1146" s="365"/>
      <c r="C1146" s="382"/>
      <c r="D1146" s="806"/>
      <c r="E1146" s="376"/>
      <c r="F1146" s="379"/>
      <c r="G1146" s="379"/>
      <c r="H1146" s="979">
        <f>D1146*F1146</f>
        <v>0</v>
      </c>
      <c r="I1146" s="980">
        <f>D1146*G1146</f>
        <v>0</v>
      </c>
      <c r="J1146" s="186">
        <f>SUM(H1146:I1146)</f>
        <v>0</v>
      </c>
      <c r="K1146" s="186">
        <f>J1146*1.27</f>
        <v>0</v>
      </c>
      <c r="L1146" s="994"/>
      <c r="M1146" s="47"/>
      <c r="N1146" s="34"/>
      <c r="O1146" s="422"/>
    </row>
    <row r="1147" spans="1:15" hidden="1" outlineLevel="1" x14ac:dyDescent="0.2">
      <c r="A1147" s="995">
        <v>4</v>
      </c>
      <c r="B1147" s="365"/>
      <c r="C1147" s="382"/>
      <c r="D1147" s="806"/>
      <c r="E1147" s="376"/>
      <c r="F1147" s="379"/>
      <c r="G1147" s="379"/>
      <c r="H1147" s="979">
        <f>D1147*F1147</f>
        <v>0</v>
      </c>
      <c r="I1147" s="980">
        <f>D1147*G1147</f>
        <v>0</v>
      </c>
      <c r="J1147" s="186">
        <f>SUM(H1147:I1147)</f>
        <v>0</v>
      </c>
      <c r="K1147" s="186">
        <f>J1147*1.27</f>
        <v>0</v>
      </c>
      <c r="L1147" s="994"/>
      <c r="M1147" s="47"/>
      <c r="N1147" s="34"/>
      <c r="O1147" s="422"/>
    </row>
    <row r="1148" spans="1:15" s="422" customFormat="1" ht="13.5" hidden="1" outlineLevel="1" thickBot="1" x14ac:dyDescent="0.25">
      <c r="A1148" s="15">
        <v>5</v>
      </c>
      <c r="B1148" s="791"/>
      <c r="C1148" s="797"/>
      <c r="D1148" s="807"/>
      <c r="E1148" s="791"/>
      <c r="F1148" s="791"/>
      <c r="G1148" s="791"/>
      <c r="H1148" s="979">
        <f>D1148*F1148</f>
        <v>0</v>
      </c>
      <c r="I1148" s="980">
        <f>D1148*G1148</f>
        <v>0</v>
      </c>
      <c r="J1148" s="186">
        <f>SUM(H1148:I1148)</f>
        <v>0</v>
      </c>
      <c r="K1148" s="186">
        <f>J1148*1.27</f>
        <v>0</v>
      </c>
      <c r="L1148" s="994"/>
      <c r="M1148" s="46"/>
      <c r="N1148" s="34"/>
    </row>
    <row r="1149" spans="1:15" s="17" customFormat="1" ht="28.5" hidden="1" customHeight="1" outlineLevel="1" thickBot="1" x14ac:dyDescent="0.25">
      <c r="A1149" s="1110" t="s">
        <v>322</v>
      </c>
      <c r="B1149" s="1111"/>
      <c r="C1149" s="799"/>
      <c r="D1149" s="808"/>
      <c r="E1149" s="809"/>
      <c r="F1149" s="810"/>
      <c r="G1149" s="810"/>
      <c r="H1149" s="198">
        <f>ROUND(SUM(H1143:H1148),0)</f>
        <v>0</v>
      </c>
      <c r="I1149" s="198">
        <f>ROUND(SUM(I1143:I1148),0)</f>
        <v>0</v>
      </c>
      <c r="J1149" s="199">
        <f>ROUND(SUM(J1143:J1148),0)</f>
        <v>0</v>
      </c>
      <c r="K1149" s="199">
        <f>ROUND(SUM(K1143:K1148),0)</f>
        <v>0</v>
      </c>
      <c r="L1149" s="274"/>
      <c r="M1149" s="46"/>
      <c r="N1149" s="34"/>
      <c r="O1149" s="23"/>
    </row>
    <row r="1150" spans="1:15" ht="25.5" customHeight="1" collapsed="1" thickBot="1" x14ac:dyDescent="0.25">
      <c r="A1150" s="643">
        <f>'18'!A38</f>
        <v>0</v>
      </c>
      <c r="B1150" s="644">
        <f>'18'!B38</f>
        <v>0</v>
      </c>
      <c r="C1150" s="645">
        <f>'18'!E38</f>
        <v>0</v>
      </c>
      <c r="D1150" s="645">
        <f>'18'!F38</f>
        <v>0</v>
      </c>
      <c r="E1150" s="645">
        <f>'18'!G38</f>
        <v>0</v>
      </c>
      <c r="F1150" s="1221" t="s">
        <v>20</v>
      </c>
      <c r="G1150" s="1222"/>
      <c r="H1150" s="200">
        <f>H1141+H1149</f>
        <v>0</v>
      </c>
      <c r="I1150" s="201">
        <f>I1141+I1149</f>
        <v>0</v>
      </c>
      <c r="J1150" s="202">
        <f>J1141+J1149</f>
        <v>0</v>
      </c>
      <c r="K1150" s="202">
        <f>K1141+K1149</f>
        <v>0</v>
      </c>
      <c r="L1150" s="300">
        <f>IF(K1121&gt;0,1,0)</f>
        <v>0</v>
      </c>
    </row>
    <row r="1151" spans="1:15" ht="5.25" customHeight="1" thickTop="1" x14ac:dyDescent="0.2">
      <c r="A1151" s="1217"/>
      <c r="B1151" s="1109"/>
      <c r="C1151" s="195"/>
      <c r="D1151" s="276"/>
      <c r="E1151" s="207"/>
      <c r="F1151" s="203"/>
      <c r="G1151" s="203"/>
      <c r="H1151" s="203"/>
      <c r="I1151" s="204"/>
      <c r="J1151" s="205"/>
      <c r="K1151" s="205"/>
      <c r="L1151" s="300"/>
    </row>
    <row r="1152" spans="1:15" ht="12.75" customHeight="1" x14ac:dyDescent="0.2">
      <c r="A1152" s="1207" t="s">
        <v>319</v>
      </c>
      <c r="B1152" s="1208"/>
      <c r="C1152" s="1199">
        <f>K1141</f>
        <v>0</v>
      </c>
      <c r="D1152" s="1199"/>
      <c r="E1152" s="1200"/>
      <c r="F1152" s="811"/>
      <c r="G1152" s="811"/>
      <c r="H1152" s="313">
        <f>H1141</f>
        <v>0</v>
      </c>
      <c r="I1152" s="314">
        <f>I1141</f>
        <v>0</v>
      </c>
      <c r="J1152" s="205"/>
      <c r="K1152" s="205"/>
      <c r="L1152" s="300">
        <f>IF(K1124&gt;0,1,0)</f>
        <v>0</v>
      </c>
      <c r="M1152" s="47"/>
    </row>
    <row r="1153" spans="1:15" ht="12.75" customHeight="1" x14ac:dyDescent="0.2">
      <c r="A1153" s="1185" t="s">
        <v>320</v>
      </c>
      <c r="B1153" s="1186"/>
      <c r="C1153" s="1215">
        <f>K1149</f>
        <v>0</v>
      </c>
      <c r="D1153" s="1215"/>
      <c r="E1153" s="1201"/>
      <c r="F1153" s="812"/>
      <c r="G1153" s="812"/>
      <c r="H1153" s="315">
        <f>H1149</f>
        <v>0</v>
      </c>
      <c r="I1153" s="316">
        <f>I1149</f>
        <v>0</v>
      </c>
      <c r="J1153" s="205"/>
      <c r="K1153" s="205"/>
      <c r="L1153" s="275"/>
      <c r="M1153" s="47"/>
    </row>
    <row r="1154" spans="1:15" ht="12.75" customHeight="1" thickBot="1" x14ac:dyDescent="0.3">
      <c r="A1154" s="1193" t="s">
        <v>145</v>
      </c>
      <c r="B1154" s="1194"/>
      <c r="C1154" s="1195">
        <f>SUM(C1152:D1153)</f>
        <v>0</v>
      </c>
      <c r="D1154" s="1196"/>
      <c r="E1154" s="292" t="str">
        <f>IF(C1154=K1150,"","Hiba!")</f>
        <v/>
      </c>
      <c r="F1154" s="813"/>
      <c r="G1154" s="813"/>
      <c r="H1154" s="813"/>
      <c r="I1154" s="814"/>
      <c r="J1154" s="205"/>
      <c r="K1154" s="205"/>
      <c r="L1154" s="275"/>
      <c r="M1154" s="47"/>
    </row>
    <row r="1155" spans="1:15" ht="6" customHeight="1" thickBot="1" x14ac:dyDescent="0.25">
      <c r="J1155" s="205"/>
      <c r="K1155" s="205"/>
      <c r="L1155" s="275"/>
      <c r="M1155" s="47"/>
    </row>
    <row r="1156" spans="1:15" s="5" customFormat="1" ht="26.25" hidden="1" outlineLevel="1" thickBot="1" x14ac:dyDescent="0.25">
      <c r="A1156" s="788" t="s">
        <v>6</v>
      </c>
      <c r="B1156" s="789" t="s">
        <v>7</v>
      </c>
      <c r="C1156" s="789" t="s">
        <v>69</v>
      </c>
      <c r="D1156" s="789" t="s">
        <v>8</v>
      </c>
      <c r="E1156" s="789" t="s">
        <v>9</v>
      </c>
      <c r="F1156" s="288" t="s">
        <v>10</v>
      </c>
      <c r="G1156" s="288" t="s">
        <v>11</v>
      </c>
      <c r="H1156" s="288" t="s">
        <v>12</v>
      </c>
      <c r="I1156" s="289" t="s">
        <v>13</v>
      </c>
      <c r="J1156" s="936" t="s">
        <v>0</v>
      </c>
      <c r="K1156" s="936" t="s">
        <v>1</v>
      </c>
      <c r="L1156" s="937"/>
      <c r="M1156" s="18" t="s">
        <v>37</v>
      </c>
      <c r="N1156" s="84"/>
    </row>
    <row r="1157" spans="1:15" ht="27.75" hidden="1" customHeight="1" outlineLevel="1" thickBot="1" x14ac:dyDescent="0.25">
      <c r="A1157" s="1121" t="s">
        <v>268</v>
      </c>
      <c r="B1157" s="1122"/>
      <c r="C1157" s="1122"/>
      <c r="D1157" s="1122"/>
      <c r="E1157" s="1122"/>
      <c r="F1157" s="1122"/>
      <c r="G1157" s="1122"/>
      <c r="H1157" s="1122"/>
      <c r="I1157" s="1123"/>
      <c r="J1157" s="855"/>
      <c r="K1157" s="855"/>
      <c r="L1157" s="469"/>
      <c r="M1157" s="467"/>
    </row>
    <row r="1158" spans="1:15" ht="15.75" hidden="1" outlineLevel="1" x14ac:dyDescent="0.2">
      <c r="A1158" s="1216">
        <v>1</v>
      </c>
      <c r="B1158" s="629"/>
      <c r="C1158" s="630"/>
      <c r="D1158" s="1214"/>
      <c r="E1158" s="1187" t="s">
        <v>15</v>
      </c>
      <c r="F1158" s="1190"/>
      <c r="G1158" s="1190"/>
      <c r="H1158" s="1206">
        <f>D1158*F1158</f>
        <v>0</v>
      </c>
      <c r="I1158" s="1179">
        <f>D1158*G1158</f>
        <v>0</v>
      </c>
      <c r="J1158" s="196">
        <f>SUM(H1158:I1158)</f>
        <v>0</v>
      </c>
      <c r="K1158" s="196">
        <f>J1158*1.27</f>
        <v>0</v>
      </c>
      <c r="M1158" s="1224"/>
      <c r="N1158" s="34"/>
      <c r="O1158" s="422"/>
    </row>
    <row r="1159" spans="1:15" ht="15.75" hidden="1" outlineLevel="1" x14ac:dyDescent="0.2">
      <c r="A1159" s="1177"/>
      <c r="B1159" s="964" t="s">
        <v>326</v>
      </c>
      <c r="C1159" s="631"/>
      <c r="D1159" s="1188"/>
      <c r="E1159" s="1097"/>
      <c r="F1159" s="1095"/>
      <c r="G1159" s="1095"/>
      <c r="H1159" s="1099"/>
      <c r="I1159" s="1098"/>
      <c r="J1159" s="196"/>
      <c r="K1159" s="196"/>
      <c r="L1159" s="273"/>
      <c r="M1159" s="1224"/>
      <c r="N1159" s="34"/>
      <c r="O1159" s="422"/>
    </row>
    <row r="1160" spans="1:15" ht="15.75" hidden="1" outlineLevel="1" x14ac:dyDescent="0.2">
      <c r="A1160" s="1124"/>
      <c r="B1160" s="637" t="s">
        <v>329</v>
      </c>
      <c r="C1160" s="631"/>
      <c r="D1160" s="1188"/>
      <c r="E1160" s="1097"/>
      <c r="F1160" s="1095"/>
      <c r="G1160" s="1095"/>
      <c r="H1160" s="1099"/>
      <c r="I1160" s="1098"/>
      <c r="J1160" s="196"/>
      <c r="K1160" s="196"/>
      <c r="L1160" s="273"/>
      <c r="M1160" s="725"/>
      <c r="N1160" s="34"/>
      <c r="O1160" s="422"/>
    </row>
    <row r="1161" spans="1:15" ht="15.75" hidden="1" outlineLevel="1" x14ac:dyDescent="0.2">
      <c r="A1161" s="1176">
        <v>2</v>
      </c>
      <c r="B1161" s="632"/>
      <c r="C1161" s="634"/>
      <c r="D1161" s="1188"/>
      <c r="E1161" s="1097" t="s">
        <v>15</v>
      </c>
      <c r="F1161" s="1095"/>
      <c r="G1161" s="1095"/>
      <c r="H1161" s="1099">
        <f>D1161*F1161</f>
        <v>0</v>
      </c>
      <c r="I1161" s="1098">
        <f>D1161*G1161</f>
        <v>0</v>
      </c>
      <c r="J1161" s="196">
        <f>SUM(H1161:I1161)</f>
        <v>0</v>
      </c>
      <c r="K1161" s="196">
        <f>J1161*1.27</f>
        <v>0</v>
      </c>
      <c r="L1161" s="273"/>
      <c r="M1161" s="1224"/>
      <c r="N1161" s="34"/>
      <c r="O1161" s="422"/>
    </row>
    <row r="1162" spans="1:15" ht="15.75" hidden="1" outlineLevel="1" x14ac:dyDescent="0.2">
      <c r="A1162" s="1177"/>
      <c r="B1162" s="964" t="s">
        <v>327</v>
      </c>
      <c r="C1162" s="631"/>
      <c r="D1162" s="1188"/>
      <c r="E1162" s="1097"/>
      <c r="F1162" s="1095"/>
      <c r="G1162" s="1095"/>
      <c r="H1162" s="1099"/>
      <c r="I1162" s="1098"/>
      <c r="J1162" s="196"/>
      <c r="K1162" s="196"/>
      <c r="L1162" s="273"/>
      <c r="M1162" s="1224"/>
      <c r="N1162" s="34"/>
      <c r="O1162" s="422"/>
    </row>
    <row r="1163" spans="1:15" ht="16.5" hidden="1" outlineLevel="1" thickBot="1" x14ac:dyDescent="0.25">
      <c r="A1163" s="1178"/>
      <c r="B1163" s="636" t="s">
        <v>328</v>
      </c>
      <c r="C1163" s="633"/>
      <c r="D1163" s="1189"/>
      <c r="E1163" s="1191"/>
      <c r="F1163" s="1192"/>
      <c r="G1163" s="1192"/>
      <c r="H1163" s="1184"/>
      <c r="I1163" s="1203"/>
      <c r="J1163" s="196"/>
      <c r="K1163" s="196"/>
      <c r="L1163" s="273"/>
      <c r="M1163" s="725"/>
      <c r="N1163" s="34"/>
      <c r="O1163" s="422"/>
    </row>
    <row r="1164" spans="1:15" ht="17.25" hidden="1" outlineLevel="1" thickTop="1" thickBot="1" x14ac:dyDescent="0.25">
      <c r="A1164" s="1124">
        <v>3</v>
      </c>
      <c r="B1164" s="298"/>
      <c r="C1164" s="299"/>
      <c r="D1164" s="1197"/>
      <c r="E1164" s="1212" t="s">
        <v>15</v>
      </c>
      <c r="F1164" s="1182"/>
      <c r="G1164" s="1182"/>
      <c r="H1164" s="1180">
        <f>D1164*F1164</f>
        <v>0</v>
      </c>
      <c r="I1164" s="1204">
        <f>D1164*G1164</f>
        <v>0</v>
      </c>
      <c r="J1164" s="196">
        <f>SUM(H1164:I1164)</f>
        <v>0</v>
      </c>
      <c r="K1164" s="196">
        <f>J1164*1.27</f>
        <v>0</v>
      </c>
      <c r="L1164" s="273"/>
      <c r="M1164" s="1224"/>
      <c r="N1164" s="34"/>
      <c r="O1164" s="422"/>
    </row>
    <row r="1165" spans="1:15" ht="16.5" hidden="1" outlineLevel="1" thickTop="1" x14ac:dyDescent="0.2">
      <c r="A1165" s="1115"/>
      <c r="B1165" s="187"/>
      <c r="C1165" s="294"/>
      <c r="D1165" s="1198"/>
      <c r="E1165" s="1213"/>
      <c r="F1165" s="1183"/>
      <c r="G1165" s="1183"/>
      <c r="H1165" s="1181"/>
      <c r="I1165" s="1205"/>
      <c r="J1165" s="196"/>
      <c r="K1165" s="196"/>
      <c r="L1165" s="273"/>
      <c r="M1165" s="1224"/>
      <c r="N1165" s="34"/>
      <c r="O1165" s="422"/>
    </row>
    <row r="1166" spans="1:15" hidden="1" outlineLevel="1" x14ac:dyDescent="0.2">
      <c r="A1166" s="803">
        <v>4</v>
      </c>
      <c r="B1166" s="365"/>
      <c r="C1166" s="382"/>
      <c r="D1166" s="996"/>
      <c r="E1166" s="376"/>
      <c r="F1166" s="379"/>
      <c r="G1166" s="379"/>
      <c r="H1166" s="979">
        <f t="shared" ref="H1166:H1177" si="124">D1166*F1166</f>
        <v>0</v>
      </c>
      <c r="I1166" s="980">
        <f t="shared" ref="I1166:I1177" si="125">D1166*G1166</f>
        <v>0</v>
      </c>
      <c r="J1166" s="186">
        <f t="shared" ref="J1166:J1177" si="126">SUM(H1166:I1166)</f>
        <v>0</v>
      </c>
      <c r="K1166" s="186">
        <f t="shared" ref="K1166:K1177" si="127">J1166*1.27</f>
        <v>0</v>
      </c>
      <c r="L1166" s="994"/>
      <c r="M1166" s="47"/>
      <c r="N1166" s="34"/>
      <c r="O1166" s="422"/>
    </row>
    <row r="1167" spans="1:15" hidden="1" outlineLevel="1" x14ac:dyDescent="0.2">
      <c r="A1167" s="804">
        <v>5</v>
      </c>
      <c r="B1167" s="794"/>
      <c r="C1167" s="795"/>
      <c r="D1167" s="792"/>
      <c r="E1167" s="796"/>
      <c r="F1167" s="790"/>
      <c r="G1167" s="790"/>
      <c r="H1167" s="997">
        <f t="shared" si="124"/>
        <v>0</v>
      </c>
      <c r="I1167" s="998">
        <f t="shared" si="125"/>
        <v>0</v>
      </c>
      <c r="J1167" s="186">
        <f t="shared" si="126"/>
        <v>0</v>
      </c>
      <c r="K1167" s="186">
        <f t="shared" si="127"/>
        <v>0</v>
      </c>
      <c r="L1167" s="994"/>
      <c r="M1167" s="47"/>
      <c r="N1167" s="34"/>
      <c r="O1167" s="422"/>
    </row>
    <row r="1168" spans="1:15" hidden="1" outlineLevel="1" x14ac:dyDescent="0.2">
      <c r="A1168" s="803">
        <v>6</v>
      </c>
      <c r="B1168" s="365"/>
      <c r="C1168" s="382"/>
      <c r="D1168" s="996"/>
      <c r="E1168" s="376"/>
      <c r="F1168" s="379"/>
      <c r="G1168" s="379"/>
      <c r="H1168" s="979">
        <f t="shared" si="124"/>
        <v>0</v>
      </c>
      <c r="I1168" s="980">
        <f t="shared" si="125"/>
        <v>0</v>
      </c>
      <c r="J1168" s="186">
        <f t="shared" si="126"/>
        <v>0</v>
      </c>
      <c r="K1168" s="186">
        <f t="shared" si="127"/>
        <v>0</v>
      </c>
      <c r="L1168" s="994"/>
      <c r="M1168" s="47"/>
      <c r="N1168" s="34"/>
      <c r="O1168" s="422"/>
    </row>
    <row r="1169" spans="1:15" hidden="1" outlineLevel="1" x14ac:dyDescent="0.2">
      <c r="A1169" s="804">
        <v>7</v>
      </c>
      <c r="B1169" s="365"/>
      <c r="C1169" s="382"/>
      <c r="D1169" s="996"/>
      <c r="E1169" s="376"/>
      <c r="F1169" s="379"/>
      <c r="G1169" s="379"/>
      <c r="H1169" s="979">
        <f t="shared" si="124"/>
        <v>0</v>
      </c>
      <c r="I1169" s="980">
        <f t="shared" si="125"/>
        <v>0</v>
      </c>
      <c r="J1169" s="186">
        <f t="shared" si="126"/>
        <v>0</v>
      </c>
      <c r="K1169" s="186">
        <f t="shared" si="127"/>
        <v>0</v>
      </c>
      <c r="L1169" s="994"/>
      <c r="M1169" s="47"/>
      <c r="N1169" s="34"/>
      <c r="O1169" s="422"/>
    </row>
    <row r="1170" spans="1:15" hidden="1" outlineLevel="1" x14ac:dyDescent="0.2">
      <c r="A1170" s="803">
        <v>8</v>
      </c>
      <c r="B1170" s="794"/>
      <c r="C1170" s="795"/>
      <c r="D1170" s="792"/>
      <c r="E1170" s="796"/>
      <c r="F1170" s="790"/>
      <c r="G1170" s="790"/>
      <c r="H1170" s="997">
        <f t="shared" si="124"/>
        <v>0</v>
      </c>
      <c r="I1170" s="998">
        <f t="shared" si="125"/>
        <v>0</v>
      </c>
      <c r="J1170" s="186">
        <f t="shared" si="126"/>
        <v>0</v>
      </c>
      <c r="K1170" s="186">
        <f t="shared" si="127"/>
        <v>0</v>
      </c>
      <c r="L1170" s="994"/>
      <c r="M1170" s="47"/>
      <c r="N1170" s="34"/>
      <c r="O1170" s="422"/>
    </row>
    <row r="1171" spans="1:15" hidden="1" outlineLevel="1" x14ac:dyDescent="0.2">
      <c r="A1171" s="804">
        <v>9</v>
      </c>
      <c r="B1171" s="365"/>
      <c r="C1171" s="382"/>
      <c r="D1171" s="996"/>
      <c r="E1171" s="376"/>
      <c r="F1171" s="379"/>
      <c r="G1171" s="379"/>
      <c r="H1171" s="979">
        <f t="shared" si="124"/>
        <v>0</v>
      </c>
      <c r="I1171" s="980">
        <f t="shared" si="125"/>
        <v>0</v>
      </c>
      <c r="J1171" s="186">
        <f t="shared" si="126"/>
        <v>0</v>
      </c>
      <c r="K1171" s="186">
        <f t="shared" si="127"/>
        <v>0</v>
      </c>
      <c r="L1171" s="994"/>
      <c r="M1171" s="47"/>
      <c r="N1171" s="34"/>
      <c r="O1171" s="422"/>
    </row>
    <row r="1172" spans="1:15" hidden="1" outlineLevel="1" x14ac:dyDescent="0.2">
      <c r="A1172" s="803">
        <v>10</v>
      </c>
      <c r="B1172" s="365"/>
      <c r="C1172" s="382"/>
      <c r="D1172" s="996"/>
      <c r="E1172" s="376"/>
      <c r="F1172" s="379"/>
      <c r="G1172" s="379"/>
      <c r="H1172" s="979">
        <f t="shared" si="124"/>
        <v>0</v>
      </c>
      <c r="I1172" s="980">
        <f t="shared" si="125"/>
        <v>0</v>
      </c>
      <c r="J1172" s="186">
        <f t="shared" si="126"/>
        <v>0</v>
      </c>
      <c r="K1172" s="186">
        <f t="shared" si="127"/>
        <v>0</v>
      </c>
      <c r="L1172" s="994"/>
      <c r="M1172" s="47"/>
      <c r="N1172" s="34"/>
      <c r="O1172" s="422"/>
    </row>
    <row r="1173" spans="1:15" hidden="1" outlineLevel="1" x14ac:dyDescent="0.2">
      <c r="A1173" s="804">
        <v>11</v>
      </c>
      <c r="B1173" s="365"/>
      <c r="C1173" s="382"/>
      <c r="D1173" s="996"/>
      <c r="E1173" s="376"/>
      <c r="F1173" s="379"/>
      <c r="G1173" s="379"/>
      <c r="H1173" s="979">
        <f t="shared" si="124"/>
        <v>0</v>
      </c>
      <c r="I1173" s="980">
        <f t="shared" si="125"/>
        <v>0</v>
      </c>
      <c r="J1173" s="186">
        <f t="shared" si="126"/>
        <v>0</v>
      </c>
      <c r="K1173" s="186">
        <f t="shared" si="127"/>
        <v>0</v>
      </c>
      <c r="L1173" s="994"/>
      <c r="M1173" s="47"/>
      <c r="N1173" s="34"/>
      <c r="O1173" s="422"/>
    </row>
    <row r="1174" spans="1:15" hidden="1" outlineLevel="1" x14ac:dyDescent="0.2">
      <c r="A1174" s="803">
        <v>12</v>
      </c>
      <c r="B1174" s="794"/>
      <c r="C1174" s="795"/>
      <c r="D1174" s="792"/>
      <c r="E1174" s="796"/>
      <c r="F1174" s="790"/>
      <c r="G1174" s="790"/>
      <c r="H1174" s="997">
        <f t="shared" si="124"/>
        <v>0</v>
      </c>
      <c r="I1174" s="998">
        <f t="shared" si="125"/>
        <v>0</v>
      </c>
      <c r="J1174" s="186">
        <f t="shared" si="126"/>
        <v>0</v>
      </c>
      <c r="K1174" s="186">
        <f t="shared" si="127"/>
        <v>0</v>
      </c>
      <c r="L1174" s="994"/>
      <c r="M1174" s="47"/>
      <c r="N1174" s="34"/>
      <c r="O1174" s="422"/>
    </row>
    <row r="1175" spans="1:15" hidden="1" outlineLevel="1" x14ac:dyDescent="0.2">
      <c r="A1175" s="804">
        <v>13</v>
      </c>
      <c r="B1175" s="365"/>
      <c r="C1175" s="382"/>
      <c r="D1175" s="996"/>
      <c r="E1175" s="376"/>
      <c r="F1175" s="379"/>
      <c r="G1175" s="379"/>
      <c r="H1175" s="979">
        <f t="shared" si="124"/>
        <v>0</v>
      </c>
      <c r="I1175" s="980">
        <f t="shared" si="125"/>
        <v>0</v>
      </c>
      <c r="J1175" s="186">
        <f t="shared" si="126"/>
        <v>0</v>
      </c>
      <c r="K1175" s="186">
        <f t="shared" si="127"/>
        <v>0</v>
      </c>
      <c r="L1175" s="994"/>
      <c r="M1175" s="47"/>
      <c r="N1175" s="34"/>
      <c r="O1175" s="422"/>
    </row>
    <row r="1176" spans="1:15" hidden="1" outlineLevel="1" x14ac:dyDescent="0.2">
      <c r="A1176" s="803">
        <v>14</v>
      </c>
      <c r="B1176" s="365"/>
      <c r="C1176" s="382"/>
      <c r="D1176" s="996"/>
      <c r="E1176" s="376"/>
      <c r="F1176" s="379"/>
      <c r="G1176" s="379"/>
      <c r="H1176" s="979">
        <f t="shared" si="124"/>
        <v>0</v>
      </c>
      <c r="I1176" s="980">
        <f t="shared" si="125"/>
        <v>0</v>
      </c>
      <c r="J1176" s="186">
        <f t="shared" si="126"/>
        <v>0</v>
      </c>
      <c r="K1176" s="186">
        <f t="shared" si="127"/>
        <v>0</v>
      </c>
      <c r="L1176" s="994"/>
      <c r="M1176" s="47"/>
      <c r="N1176" s="34"/>
      <c r="O1176" s="422"/>
    </row>
    <row r="1177" spans="1:15" s="537" customFormat="1" ht="13.5" hidden="1" outlineLevel="1" thickBot="1" x14ac:dyDescent="0.25">
      <c r="A1177" s="805">
        <v>15</v>
      </c>
      <c r="B1177" s="798" t="s">
        <v>147</v>
      </c>
      <c r="C1177" s="797"/>
      <c r="D1177" s="793"/>
      <c r="E1177" s="798" t="s">
        <v>26</v>
      </c>
      <c r="F1177" s="791"/>
      <c r="G1177" s="791"/>
      <c r="H1177" s="924">
        <f t="shared" si="124"/>
        <v>0</v>
      </c>
      <c r="I1177" s="925">
        <f t="shared" si="125"/>
        <v>0</v>
      </c>
      <c r="J1177" s="196">
        <f t="shared" si="126"/>
        <v>0</v>
      </c>
      <c r="K1177" s="196">
        <f t="shared" si="127"/>
        <v>0</v>
      </c>
      <c r="L1177" s="273"/>
      <c r="M1177" s="47"/>
      <c r="N1177" s="34"/>
    </row>
    <row r="1178" spans="1:15" s="537" customFormat="1" ht="28.5" hidden="1" customHeight="1" outlineLevel="1" thickBot="1" x14ac:dyDescent="0.25">
      <c r="A1178" s="1118" t="s">
        <v>321</v>
      </c>
      <c r="B1178" s="1119"/>
      <c r="C1178" s="799"/>
      <c r="D1178" s="800"/>
      <c r="E1178" s="801"/>
      <c r="F1178" s="802"/>
      <c r="G1178" s="802"/>
      <c r="H1178" s="198">
        <f>ROUND(SUM(H1157:H1177),0)</f>
        <v>0</v>
      </c>
      <c r="I1178" s="198">
        <f>ROUND(SUM(I1157:I1177),0)</f>
        <v>0</v>
      </c>
      <c r="J1178" s="199">
        <f>ROUND(SUM(J1158:J1177),0)</f>
        <v>0</v>
      </c>
      <c r="K1178" s="199">
        <f>ROUND(SUM(K1158:K1177),0)</f>
        <v>0</v>
      </c>
      <c r="L1178" s="274"/>
      <c r="M1178" s="47"/>
      <c r="N1178" s="34"/>
    </row>
    <row r="1179" spans="1:15" ht="27.75" hidden="1" customHeight="1" outlineLevel="1" thickBot="1" x14ac:dyDescent="0.25">
      <c r="A1179" s="1121" t="s">
        <v>267</v>
      </c>
      <c r="B1179" s="1122"/>
      <c r="C1179" s="1122"/>
      <c r="D1179" s="1122"/>
      <c r="E1179" s="1122"/>
      <c r="F1179" s="1122"/>
      <c r="G1179" s="1122"/>
      <c r="H1179" s="1122"/>
      <c r="I1179" s="1123"/>
      <c r="J1179" s="855"/>
      <c r="K1179" s="855"/>
      <c r="L1179" s="469"/>
      <c r="M1179" s="467"/>
    </row>
    <row r="1180" spans="1:15" s="537" customFormat="1" ht="15.75" hidden="1" outlineLevel="1" x14ac:dyDescent="0.2">
      <c r="A1180" s="1210">
        <v>1</v>
      </c>
      <c r="B1180" s="298"/>
      <c r="C1180" s="706"/>
      <c r="D1180" s="1219"/>
      <c r="E1180" s="1218" t="s">
        <v>21</v>
      </c>
      <c r="F1180" s="1209"/>
      <c r="G1180" s="1209"/>
      <c r="H1180" s="1223">
        <f>D1180*F1180</f>
        <v>0</v>
      </c>
      <c r="I1180" s="1202">
        <f>D1180*G1180</f>
        <v>0</v>
      </c>
      <c r="J1180" s="196">
        <f>SUM(H1180:I1180)</f>
        <v>0</v>
      </c>
      <c r="K1180" s="196">
        <f>J1180*1.27</f>
        <v>0</v>
      </c>
      <c r="L1180" s="273"/>
      <c r="M1180" s="1224"/>
      <c r="N1180" s="34"/>
    </row>
    <row r="1181" spans="1:15" s="537" customFormat="1" ht="15.75" hidden="1" outlineLevel="1" x14ac:dyDescent="0.2">
      <c r="A1181" s="1211"/>
      <c r="B1181" s="35"/>
      <c r="C1181" s="684"/>
      <c r="D1181" s="1220"/>
      <c r="E1181" s="1096"/>
      <c r="F1181" s="1094"/>
      <c r="G1181" s="1094"/>
      <c r="H1181" s="1125"/>
      <c r="I1181" s="1126"/>
      <c r="J1181" s="196"/>
      <c r="K1181" s="196"/>
      <c r="L1181" s="273"/>
      <c r="M1181" s="1224"/>
      <c r="N1181" s="34"/>
    </row>
    <row r="1182" spans="1:15" hidden="1" outlineLevel="1" x14ac:dyDescent="0.2">
      <c r="A1182" s="995">
        <v>2</v>
      </c>
      <c r="B1182" s="365"/>
      <c r="C1182" s="382"/>
      <c r="D1182" s="806"/>
      <c r="E1182" s="376"/>
      <c r="F1182" s="379"/>
      <c r="G1182" s="379"/>
      <c r="H1182" s="979">
        <f>D1182*F1182</f>
        <v>0</v>
      </c>
      <c r="I1182" s="980">
        <f>D1182*G1182</f>
        <v>0</v>
      </c>
      <c r="J1182" s="186">
        <f>SUM(H1182:I1182)</f>
        <v>0</v>
      </c>
      <c r="K1182" s="186">
        <f>J1182*1.27</f>
        <v>0</v>
      </c>
      <c r="L1182" s="994"/>
      <c r="M1182" s="47"/>
      <c r="N1182" s="34"/>
      <c r="O1182" s="422"/>
    </row>
    <row r="1183" spans="1:15" hidden="1" outlineLevel="1" x14ac:dyDescent="0.2">
      <c r="A1183" s="995">
        <v>3</v>
      </c>
      <c r="B1183" s="365"/>
      <c r="C1183" s="382"/>
      <c r="D1183" s="806"/>
      <c r="E1183" s="376"/>
      <c r="F1183" s="379"/>
      <c r="G1183" s="379"/>
      <c r="H1183" s="979">
        <f>D1183*F1183</f>
        <v>0</v>
      </c>
      <c r="I1183" s="980">
        <f>D1183*G1183</f>
        <v>0</v>
      </c>
      <c r="J1183" s="186">
        <f>SUM(H1183:I1183)</f>
        <v>0</v>
      </c>
      <c r="K1183" s="186">
        <f>J1183*1.27</f>
        <v>0</v>
      </c>
      <c r="L1183" s="994"/>
      <c r="M1183" s="47"/>
      <c r="N1183" s="34"/>
      <c r="O1183" s="422"/>
    </row>
    <row r="1184" spans="1:15" hidden="1" outlineLevel="1" x14ac:dyDescent="0.2">
      <c r="A1184" s="995">
        <v>4</v>
      </c>
      <c r="B1184" s="365"/>
      <c r="C1184" s="382"/>
      <c r="D1184" s="806"/>
      <c r="E1184" s="376"/>
      <c r="F1184" s="379"/>
      <c r="G1184" s="379"/>
      <c r="H1184" s="979">
        <f>D1184*F1184</f>
        <v>0</v>
      </c>
      <c r="I1184" s="980">
        <f>D1184*G1184</f>
        <v>0</v>
      </c>
      <c r="J1184" s="186">
        <f>SUM(H1184:I1184)</f>
        <v>0</v>
      </c>
      <c r="K1184" s="186">
        <f>J1184*1.27</f>
        <v>0</v>
      </c>
      <c r="L1184" s="994"/>
      <c r="M1184" s="47"/>
      <c r="N1184" s="34"/>
      <c r="O1184" s="422"/>
    </row>
    <row r="1185" spans="1:15" s="422" customFormat="1" ht="13.5" hidden="1" outlineLevel="1" thickBot="1" x14ac:dyDescent="0.25">
      <c r="A1185" s="15">
        <v>5</v>
      </c>
      <c r="B1185" s="791"/>
      <c r="C1185" s="797"/>
      <c r="D1185" s="807"/>
      <c r="E1185" s="791"/>
      <c r="F1185" s="791"/>
      <c r="G1185" s="791"/>
      <c r="H1185" s="979">
        <f>D1185*F1185</f>
        <v>0</v>
      </c>
      <c r="I1185" s="980">
        <f>D1185*G1185</f>
        <v>0</v>
      </c>
      <c r="J1185" s="186">
        <f>SUM(H1185:I1185)</f>
        <v>0</v>
      </c>
      <c r="K1185" s="186">
        <f>J1185*1.27</f>
        <v>0</v>
      </c>
      <c r="L1185" s="994"/>
      <c r="M1185" s="46"/>
      <c r="N1185" s="34"/>
    </row>
    <row r="1186" spans="1:15" s="17" customFormat="1" ht="28.5" hidden="1" customHeight="1" outlineLevel="1" thickBot="1" x14ac:dyDescent="0.25">
      <c r="A1186" s="1110" t="s">
        <v>322</v>
      </c>
      <c r="B1186" s="1111"/>
      <c r="C1186" s="799"/>
      <c r="D1186" s="808"/>
      <c r="E1186" s="809"/>
      <c r="F1186" s="810"/>
      <c r="G1186" s="810"/>
      <c r="H1186" s="198">
        <f>ROUND(SUM(H1180:H1185),0)</f>
        <v>0</v>
      </c>
      <c r="I1186" s="198">
        <f>ROUND(SUM(I1180:I1185),0)</f>
        <v>0</v>
      </c>
      <c r="J1186" s="199">
        <f>ROUND(SUM(J1180:J1185),0)</f>
        <v>0</v>
      </c>
      <c r="K1186" s="199">
        <f>ROUND(SUM(K1180:K1185),0)</f>
        <v>0</v>
      </c>
      <c r="L1186" s="274"/>
      <c r="M1186" s="46"/>
      <c r="N1186" s="34"/>
      <c r="O1186" s="23"/>
    </row>
    <row r="1187" spans="1:15" ht="25.5" customHeight="1" collapsed="1" thickBot="1" x14ac:dyDescent="0.25">
      <c r="A1187" s="643">
        <f>'18'!A39</f>
        <v>0</v>
      </c>
      <c r="B1187" s="644">
        <f>'18'!B39</f>
        <v>0</v>
      </c>
      <c r="C1187" s="645">
        <f>'18'!E39</f>
        <v>0</v>
      </c>
      <c r="D1187" s="645">
        <f>'18'!F39</f>
        <v>0</v>
      </c>
      <c r="E1187" s="645">
        <f>'18'!G39</f>
        <v>0</v>
      </c>
      <c r="F1187" s="1221" t="s">
        <v>20</v>
      </c>
      <c r="G1187" s="1222"/>
      <c r="H1187" s="200">
        <f>H1178+H1186</f>
        <v>0</v>
      </c>
      <c r="I1187" s="201">
        <f>I1178+I1186</f>
        <v>0</v>
      </c>
      <c r="J1187" s="202">
        <f>J1178+J1186</f>
        <v>0</v>
      </c>
      <c r="K1187" s="202">
        <f>K1178+K1186</f>
        <v>0</v>
      </c>
      <c r="L1187" s="300">
        <f>IF(K1158&gt;0,1,0)</f>
        <v>0</v>
      </c>
    </row>
    <row r="1188" spans="1:15" ht="5.25" customHeight="1" thickTop="1" x14ac:dyDescent="0.2">
      <c r="A1188" s="1217"/>
      <c r="B1188" s="1109"/>
      <c r="C1188" s="195"/>
      <c r="D1188" s="276"/>
      <c r="E1188" s="207"/>
      <c r="F1188" s="203"/>
      <c r="G1188" s="203"/>
      <c r="H1188" s="203"/>
      <c r="I1188" s="204"/>
      <c r="J1188" s="205"/>
      <c r="K1188" s="205"/>
      <c r="L1188" s="300"/>
    </row>
    <row r="1189" spans="1:15" ht="12.75" customHeight="1" x14ac:dyDescent="0.2">
      <c r="A1189" s="1207" t="s">
        <v>319</v>
      </c>
      <c r="B1189" s="1208"/>
      <c r="C1189" s="1199">
        <f>K1178</f>
        <v>0</v>
      </c>
      <c r="D1189" s="1199"/>
      <c r="E1189" s="1200"/>
      <c r="F1189" s="811"/>
      <c r="G1189" s="811"/>
      <c r="H1189" s="313">
        <f>H1178</f>
        <v>0</v>
      </c>
      <c r="I1189" s="314">
        <f>I1178</f>
        <v>0</v>
      </c>
      <c r="J1189" s="205"/>
      <c r="K1189" s="205"/>
      <c r="L1189" s="300">
        <f>IF(K1161&gt;0,1,0)</f>
        <v>0</v>
      </c>
      <c r="M1189" s="47"/>
    </row>
    <row r="1190" spans="1:15" ht="12.75" customHeight="1" x14ac:dyDescent="0.2">
      <c r="A1190" s="1185" t="s">
        <v>320</v>
      </c>
      <c r="B1190" s="1186"/>
      <c r="C1190" s="1215">
        <f>K1186</f>
        <v>0</v>
      </c>
      <c r="D1190" s="1215"/>
      <c r="E1190" s="1201"/>
      <c r="F1190" s="812"/>
      <c r="G1190" s="812"/>
      <c r="H1190" s="315">
        <f>H1186</f>
        <v>0</v>
      </c>
      <c r="I1190" s="316">
        <f>I1186</f>
        <v>0</v>
      </c>
      <c r="J1190" s="205"/>
      <c r="K1190" s="205"/>
      <c r="L1190" s="275"/>
      <c r="M1190" s="47"/>
    </row>
    <row r="1191" spans="1:15" ht="12.75" customHeight="1" thickBot="1" x14ac:dyDescent="0.3">
      <c r="A1191" s="1193" t="s">
        <v>145</v>
      </c>
      <c r="B1191" s="1194"/>
      <c r="C1191" s="1195">
        <f>SUM(C1189:D1190)</f>
        <v>0</v>
      </c>
      <c r="D1191" s="1196"/>
      <c r="E1191" s="292" t="str">
        <f>IF(C1191=K1187,"","Hiba!")</f>
        <v/>
      </c>
      <c r="F1191" s="813"/>
      <c r="G1191" s="813"/>
      <c r="H1191" s="813"/>
      <c r="I1191" s="814"/>
      <c r="J1191" s="205"/>
      <c r="K1191" s="205"/>
      <c r="L1191" s="275"/>
      <c r="M1191" s="47"/>
    </row>
    <row r="1192" spans="1:15" ht="6" customHeight="1" thickBot="1" x14ac:dyDescent="0.25">
      <c r="J1192" s="205"/>
      <c r="K1192" s="205"/>
      <c r="L1192" s="275"/>
      <c r="M1192" s="47"/>
    </row>
    <row r="1193" spans="1:15" s="5" customFormat="1" ht="26.25" hidden="1" outlineLevel="1" thickBot="1" x14ac:dyDescent="0.25">
      <c r="A1193" s="788" t="s">
        <v>6</v>
      </c>
      <c r="B1193" s="789" t="s">
        <v>7</v>
      </c>
      <c r="C1193" s="789" t="s">
        <v>69</v>
      </c>
      <c r="D1193" s="789" t="s">
        <v>8</v>
      </c>
      <c r="E1193" s="789" t="s">
        <v>9</v>
      </c>
      <c r="F1193" s="288" t="s">
        <v>10</v>
      </c>
      <c r="G1193" s="288" t="s">
        <v>11</v>
      </c>
      <c r="H1193" s="288" t="s">
        <v>12</v>
      </c>
      <c r="I1193" s="289" t="s">
        <v>13</v>
      </c>
      <c r="J1193" s="936" t="s">
        <v>0</v>
      </c>
      <c r="K1193" s="936" t="s">
        <v>1</v>
      </c>
      <c r="L1193" s="937"/>
      <c r="M1193" s="18" t="s">
        <v>37</v>
      </c>
      <c r="N1193" s="84"/>
    </row>
    <row r="1194" spans="1:15" ht="27.75" hidden="1" customHeight="1" outlineLevel="1" thickBot="1" x14ac:dyDescent="0.25">
      <c r="A1194" s="1121" t="s">
        <v>268</v>
      </c>
      <c r="B1194" s="1122"/>
      <c r="C1194" s="1122"/>
      <c r="D1194" s="1122"/>
      <c r="E1194" s="1122"/>
      <c r="F1194" s="1122"/>
      <c r="G1194" s="1122"/>
      <c r="H1194" s="1122"/>
      <c r="I1194" s="1123"/>
      <c r="J1194" s="855"/>
      <c r="K1194" s="855"/>
      <c r="L1194" s="469"/>
      <c r="M1194" s="467"/>
    </row>
    <row r="1195" spans="1:15" ht="15.75" hidden="1" outlineLevel="1" x14ac:dyDescent="0.2">
      <c r="A1195" s="1216">
        <v>1</v>
      </c>
      <c r="B1195" s="629"/>
      <c r="C1195" s="630"/>
      <c r="D1195" s="1214"/>
      <c r="E1195" s="1187" t="s">
        <v>15</v>
      </c>
      <c r="F1195" s="1190"/>
      <c r="G1195" s="1190"/>
      <c r="H1195" s="1206">
        <f>D1195*F1195</f>
        <v>0</v>
      </c>
      <c r="I1195" s="1179">
        <f>D1195*G1195</f>
        <v>0</v>
      </c>
      <c r="J1195" s="196">
        <f>SUM(H1195:I1195)</f>
        <v>0</v>
      </c>
      <c r="K1195" s="196">
        <f>J1195*1.27</f>
        <v>0</v>
      </c>
      <c r="M1195" s="1224"/>
      <c r="N1195" s="34"/>
      <c r="O1195" s="422"/>
    </row>
    <row r="1196" spans="1:15" ht="15.75" hidden="1" outlineLevel="1" x14ac:dyDescent="0.2">
      <c r="A1196" s="1177"/>
      <c r="B1196" s="964" t="s">
        <v>326</v>
      </c>
      <c r="C1196" s="631"/>
      <c r="D1196" s="1188"/>
      <c r="E1196" s="1097"/>
      <c r="F1196" s="1095"/>
      <c r="G1196" s="1095"/>
      <c r="H1196" s="1099"/>
      <c r="I1196" s="1098"/>
      <c r="J1196" s="196"/>
      <c r="K1196" s="196"/>
      <c r="L1196" s="273"/>
      <c r="M1196" s="1224"/>
      <c r="N1196" s="34"/>
      <c r="O1196" s="422"/>
    </row>
    <row r="1197" spans="1:15" ht="15.75" hidden="1" outlineLevel="1" x14ac:dyDescent="0.2">
      <c r="A1197" s="1124"/>
      <c r="B1197" s="637" t="s">
        <v>329</v>
      </c>
      <c r="C1197" s="631"/>
      <c r="D1197" s="1188"/>
      <c r="E1197" s="1097"/>
      <c r="F1197" s="1095"/>
      <c r="G1197" s="1095"/>
      <c r="H1197" s="1099"/>
      <c r="I1197" s="1098"/>
      <c r="J1197" s="196"/>
      <c r="K1197" s="196"/>
      <c r="L1197" s="273"/>
      <c r="M1197" s="725"/>
      <c r="N1197" s="34"/>
      <c r="O1197" s="422"/>
    </row>
    <row r="1198" spans="1:15" ht="15.75" hidden="1" outlineLevel="1" x14ac:dyDescent="0.2">
      <c r="A1198" s="1176">
        <v>2</v>
      </c>
      <c r="B1198" s="632"/>
      <c r="C1198" s="634"/>
      <c r="D1198" s="1188"/>
      <c r="E1198" s="1097" t="s">
        <v>15</v>
      </c>
      <c r="F1198" s="1095"/>
      <c r="G1198" s="1095"/>
      <c r="H1198" s="1099">
        <f>D1198*F1198</f>
        <v>0</v>
      </c>
      <c r="I1198" s="1098">
        <f>D1198*G1198</f>
        <v>0</v>
      </c>
      <c r="J1198" s="196">
        <f>SUM(H1198:I1198)</f>
        <v>0</v>
      </c>
      <c r="K1198" s="196">
        <f>J1198*1.27</f>
        <v>0</v>
      </c>
      <c r="L1198" s="273"/>
      <c r="M1198" s="1224"/>
      <c r="N1198" s="34"/>
      <c r="O1198" s="422"/>
    </row>
    <row r="1199" spans="1:15" ht="15.75" hidden="1" outlineLevel="1" x14ac:dyDescent="0.2">
      <c r="A1199" s="1177"/>
      <c r="B1199" s="964" t="s">
        <v>327</v>
      </c>
      <c r="C1199" s="631"/>
      <c r="D1199" s="1188"/>
      <c r="E1199" s="1097"/>
      <c r="F1199" s="1095"/>
      <c r="G1199" s="1095"/>
      <c r="H1199" s="1099"/>
      <c r="I1199" s="1098"/>
      <c r="J1199" s="196"/>
      <c r="K1199" s="196"/>
      <c r="L1199" s="273"/>
      <c r="M1199" s="1224"/>
      <c r="N1199" s="34"/>
      <c r="O1199" s="422"/>
    </row>
    <row r="1200" spans="1:15" ht="16.5" hidden="1" outlineLevel="1" thickBot="1" x14ac:dyDescent="0.25">
      <c r="A1200" s="1178"/>
      <c r="B1200" s="636" t="s">
        <v>328</v>
      </c>
      <c r="C1200" s="633"/>
      <c r="D1200" s="1189"/>
      <c r="E1200" s="1191"/>
      <c r="F1200" s="1192"/>
      <c r="G1200" s="1192"/>
      <c r="H1200" s="1184"/>
      <c r="I1200" s="1203"/>
      <c r="J1200" s="196"/>
      <c r="K1200" s="196"/>
      <c r="L1200" s="273"/>
      <c r="M1200" s="725"/>
      <c r="N1200" s="34"/>
      <c r="O1200" s="422"/>
    </row>
    <row r="1201" spans="1:15" ht="17.25" hidden="1" outlineLevel="1" thickTop="1" thickBot="1" x14ac:dyDescent="0.25">
      <c r="A1201" s="1124">
        <v>3</v>
      </c>
      <c r="B1201" s="298"/>
      <c r="C1201" s="299"/>
      <c r="D1201" s="1197"/>
      <c r="E1201" s="1212" t="s">
        <v>15</v>
      </c>
      <c r="F1201" s="1182"/>
      <c r="G1201" s="1182"/>
      <c r="H1201" s="1180">
        <f>D1201*F1201</f>
        <v>0</v>
      </c>
      <c r="I1201" s="1204">
        <f>D1201*G1201</f>
        <v>0</v>
      </c>
      <c r="J1201" s="196">
        <f>SUM(H1201:I1201)</f>
        <v>0</v>
      </c>
      <c r="K1201" s="196">
        <f>J1201*1.27</f>
        <v>0</v>
      </c>
      <c r="L1201" s="273"/>
      <c r="M1201" s="1224"/>
      <c r="N1201" s="34"/>
      <c r="O1201" s="422"/>
    </row>
    <row r="1202" spans="1:15" ht="16.5" hidden="1" outlineLevel="1" thickTop="1" x14ac:dyDescent="0.2">
      <c r="A1202" s="1115"/>
      <c r="B1202" s="187"/>
      <c r="C1202" s="294"/>
      <c r="D1202" s="1198"/>
      <c r="E1202" s="1213"/>
      <c r="F1202" s="1183"/>
      <c r="G1202" s="1183"/>
      <c r="H1202" s="1181"/>
      <c r="I1202" s="1205"/>
      <c r="J1202" s="196"/>
      <c r="K1202" s="196"/>
      <c r="L1202" s="273"/>
      <c r="M1202" s="1224"/>
      <c r="N1202" s="34"/>
      <c r="O1202" s="422"/>
    </row>
    <row r="1203" spans="1:15" hidden="1" outlineLevel="1" x14ac:dyDescent="0.2">
      <c r="A1203" s="803">
        <v>4</v>
      </c>
      <c r="B1203" s="365"/>
      <c r="C1203" s="382"/>
      <c r="D1203" s="996"/>
      <c r="E1203" s="376"/>
      <c r="F1203" s="379"/>
      <c r="G1203" s="379"/>
      <c r="H1203" s="979">
        <f t="shared" ref="H1203:H1214" si="128">D1203*F1203</f>
        <v>0</v>
      </c>
      <c r="I1203" s="980">
        <f t="shared" ref="I1203:I1214" si="129">D1203*G1203</f>
        <v>0</v>
      </c>
      <c r="J1203" s="186">
        <f t="shared" ref="J1203:J1214" si="130">SUM(H1203:I1203)</f>
        <v>0</v>
      </c>
      <c r="K1203" s="186">
        <f t="shared" ref="K1203:K1214" si="131">J1203*1.27</f>
        <v>0</v>
      </c>
      <c r="L1203" s="994"/>
      <c r="M1203" s="47"/>
      <c r="N1203" s="34"/>
      <c r="O1203" s="422"/>
    </row>
    <row r="1204" spans="1:15" hidden="1" outlineLevel="1" x14ac:dyDescent="0.2">
      <c r="A1204" s="804">
        <v>5</v>
      </c>
      <c r="B1204" s="794"/>
      <c r="C1204" s="795"/>
      <c r="D1204" s="792"/>
      <c r="E1204" s="796"/>
      <c r="F1204" s="790"/>
      <c r="G1204" s="790"/>
      <c r="H1204" s="997">
        <f t="shared" si="128"/>
        <v>0</v>
      </c>
      <c r="I1204" s="998">
        <f t="shared" si="129"/>
        <v>0</v>
      </c>
      <c r="J1204" s="186">
        <f t="shared" si="130"/>
        <v>0</v>
      </c>
      <c r="K1204" s="186">
        <f t="shared" si="131"/>
        <v>0</v>
      </c>
      <c r="L1204" s="994"/>
      <c r="M1204" s="47"/>
      <c r="N1204" s="34"/>
      <c r="O1204" s="422"/>
    </row>
    <row r="1205" spans="1:15" hidden="1" outlineLevel="1" x14ac:dyDescent="0.2">
      <c r="A1205" s="803">
        <v>6</v>
      </c>
      <c r="B1205" s="365"/>
      <c r="C1205" s="382"/>
      <c r="D1205" s="996"/>
      <c r="E1205" s="376"/>
      <c r="F1205" s="379"/>
      <c r="G1205" s="379"/>
      <c r="H1205" s="979">
        <f t="shared" si="128"/>
        <v>0</v>
      </c>
      <c r="I1205" s="980">
        <f t="shared" si="129"/>
        <v>0</v>
      </c>
      <c r="J1205" s="186">
        <f t="shared" si="130"/>
        <v>0</v>
      </c>
      <c r="K1205" s="186">
        <f t="shared" si="131"/>
        <v>0</v>
      </c>
      <c r="L1205" s="994"/>
      <c r="M1205" s="47"/>
      <c r="N1205" s="34"/>
      <c r="O1205" s="422"/>
    </row>
    <row r="1206" spans="1:15" hidden="1" outlineLevel="1" x14ac:dyDescent="0.2">
      <c r="A1206" s="804">
        <v>7</v>
      </c>
      <c r="B1206" s="365"/>
      <c r="C1206" s="382"/>
      <c r="D1206" s="996"/>
      <c r="E1206" s="376"/>
      <c r="F1206" s="379"/>
      <c r="G1206" s="379"/>
      <c r="H1206" s="979">
        <f t="shared" si="128"/>
        <v>0</v>
      </c>
      <c r="I1206" s="980">
        <f t="shared" si="129"/>
        <v>0</v>
      </c>
      <c r="J1206" s="186">
        <f t="shared" si="130"/>
        <v>0</v>
      </c>
      <c r="K1206" s="186">
        <f t="shared" si="131"/>
        <v>0</v>
      </c>
      <c r="L1206" s="994"/>
      <c r="M1206" s="47"/>
      <c r="N1206" s="34"/>
      <c r="O1206" s="422"/>
    </row>
    <row r="1207" spans="1:15" hidden="1" outlineLevel="1" x14ac:dyDescent="0.2">
      <c r="A1207" s="803">
        <v>8</v>
      </c>
      <c r="B1207" s="794"/>
      <c r="C1207" s="795"/>
      <c r="D1207" s="792"/>
      <c r="E1207" s="796"/>
      <c r="F1207" s="790"/>
      <c r="G1207" s="790"/>
      <c r="H1207" s="997">
        <f t="shared" si="128"/>
        <v>0</v>
      </c>
      <c r="I1207" s="998">
        <f t="shared" si="129"/>
        <v>0</v>
      </c>
      <c r="J1207" s="186">
        <f t="shared" si="130"/>
        <v>0</v>
      </c>
      <c r="K1207" s="186">
        <f t="shared" si="131"/>
        <v>0</v>
      </c>
      <c r="L1207" s="994"/>
      <c r="M1207" s="47"/>
      <c r="N1207" s="34"/>
      <c r="O1207" s="422"/>
    </row>
    <row r="1208" spans="1:15" hidden="1" outlineLevel="1" x14ac:dyDescent="0.2">
      <c r="A1208" s="804">
        <v>9</v>
      </c>
      <c r="B1208" s="365"/>
      <c r="C1208" s="382"/>
      <c r="D1208" s="996"/>
      <c r="E1208" s="376"/>
      <c r="F1208" s="379"/>
      <c r="G1208" s="379"/>
      <c r="H1208" s="979">
        <f t="shared" si="128"/>
        <v>0</v>
      </c>
      <c r="I1208" s="980">
        <f t="shared" si="129"/>
        <v>0</v>
      </c>
      <c r="J1208" s="186">
        <f t="shared" si="130"/>
        <v>0</v>
      </c>
      <c r="K1208" s="186">
        <f t="shared" si="131"/>
        <v>0</v>
      </c>
      <c r="L1208" s="994"/>
      <c r="M1208" s="47"/>
      <c r="N1208" s="34"/>
      <c r="O1208" s="422"/>
    </row>
    <row r="1209" spans="1:15" hidden="1" outlineLevel="1" x14ac:dyDescent="0.2">
      <c r="A1209" s="803">
        <v>10</v>
      </c>
      <c r="B1209" s="365"/>
      <c r="C1209" s="382"/>
      <c r="D1209" s="996"/>
      <c r="E1209" s="376"/>
      <c r="F1209" s="379"/>
      <c r="G1209" s="379"/>
      <c r="H1209" s="979">
        <f t="shared" si="128"/>
        <v>0</v>
      </c>
      <c r="I1209" s="980">
        <f t="shared" si="129"/>
        <v>0</v>
      </c>
      <c r="J1209" s="186">
        <f t="shared" si="130"/>
        <v>0</v>
      </c>
      <c r="K1209" s="186">
        <f t="shared" si="131"/>
        <v>0</v>
      </c>
      <c r="L1209" s="994"/>
      <c r="M1209" s="47"/>
      <c r="N1209" s="34"/>
      <c r="O1209" s="422"/>
    </row>
    <row r="1210" spans="1:15" hidden="1" outlineLevel="1" x14ac:dyDescent="0.2">
      <c r="A1210" s="804">
        <v>11</v>
      </c>
      <c r="B1210" s="365"/>
      <c r="C1210" s="382"/>
      <c r="D1210" s="996"/>
      <c r="E1210" s="376"/>
      <c r="F1210" s="379"/>
      <c r="G1210" s="379"/>
      <c r="H1210" s="979">
        <f t="shared" si="128"/>
        <v>0</v>
      </c>
      <c r="I1210" s="980">
        <f t="shared" si="129"/>
        <v>0</v>
      </c>
      <c r="J1210" s="186">
        <f t="shared" si="130"/>
        <v>0</v>
      </c>
      <c r="K1210" s="186">
        <f t="shared" si="131"/>
        <v>0</v>
      </c>
      <c r="L1210" s="994"/>
      <c r="M1210" s="47"/>
      <c r="N1210" s="34"/>
      <c r="O1210" s="422"/>
    </row>
    <row r="1211" spans="1:15" hidden="1" outlineLevel="1" x14ac:dyDescent="0.2">
      <c r="A1211" s="803">
        <v>12</v>
      </c>
      <c r="B1211" s="794"/>
      <c r="C1211" s="795"/>
      <c r="D1211" s="792"/>
      <c r="E1211" s="796"/>
      <c r="F1211" s="790"/>
      <c r="G1211" s="790"/>
      <c r="H1211" s="997">
        <f t="shared" si="128"/>
        <v>0</v>
      </c>
      <c r="I1211" s="998">
        <f t="shared" si="129"/>
        <v>0</v>
      </c>
      <c r="J1211" s="186">
        <f t="shared" si="130"/>
        <v>0</v>
      </c>
      <c r="K1211" s="186">
        <f t="shared" si="131"/>
        <v>0</v>
      </c>
      <c r="L1211" s="994"/>
      <c r="M1211" s="47"/>
      <c r="N1211" s="34"/>
      <c r="O1211" s="422"/>
    </row>
    <row r="1212" spans="1:15" hidden="1" outlineLevel="1" x14ac:dyDescent="0.2">
      <c r="A1212" s="804">
        <v>13</v>
      </c>
      <c r="B1212" s="365"/>
      <c r="C1212" s="382"/>
      <c r="D1212" s="996"/>
      <c r="E1212" s="376"/>
      <c r="F1212" s="379"/>
      <c r="G1212" s="379"/>
      <c r="H1212" s="979">
        <f t="shared" si="128"/>
        <v>0</v>
      </c>
      <c r="I1212" s="980">
        <f t="shared" si="129"/>
        <v>0</v>
      </c>
      <c r="J1212" s="186">
        <f t="shared" si="130"/>
        <v>0</v>
      </c>
      <c r="K1212" s="186">
        <f t="shared" si="131"/>
        <v>0</v>
      </c>
      <c r="L1212" s="994"/>
      <c r="M1212" s="47"/>
      <c r="N1212" s="34"/>
      <c r="O1212" s="422"/>
    </row>
    <row r="1213" spans="1:15" hidden="1" outlineLevel="1" x14ac:dyDescent="0.2">
      <c r="A1213" s="803">
        <v>14</v>
      </c>
      <c r="B1213" s="365"/>
      <c r="C1213" s="382"/>
      <c r="D1213" s="996"/>
      <c r="E1213" s="376"/>
      <c r="F1213" s="379"/>
      <c r="G1213" s="379"/>
      <c r="H1213" s="979">
        <f t="shared" si="128"/>
        <v>0</v>
      </c>
      <c r="I1213" s="980">
        <f t="shared" si="129"/>
        <v>0</v>
      </c>
      <c r="J1213" s="186">
        <f t="shared" si="130"/>
        <v>0</v>
      </c>
      <c r="K1213" s="186">
        <f t="shared" si="131"/>
        <v>0</v>
      </c>
      <c r="L1213" s="994"/>
      <c r="M1213" s="47"/>
      <c r="N1213" s="34"/>
      <c r="O1213" s="422"/>
    </row>
    <row r="1214" spans="1:15" s="537" customFormat="1" ht="13.5" hidden="1" outlineLevel="1" thickBot="1" x14ac:dyDescent="0.25">
      <c r="A1214" s="805">
        <v>15</v>
      </c>
      <c r="B1214" s="798" t="s">
        <v>147</v>
      </c>
      <c r="C1214" s="797"/>
      <c r="D1214" s="793"/>
      <c r="E1214" s="798" t="s">
        <v>26</v>
      </c>
      <c r="F1214" s="791"/>
      <c r="G1214" s="791"/>
      <c r="H1214" s="924">
        <f t="shared" si="128"/>
        <v>0</v>
      </c>
      <c r="I1214" s="925">
        <f t="shared" si="129"/>
        <v>0</v>
      </c>
      <c r="J1214" s="196">
        <f t="shared" si="130"/>
        <v>0</v>
      </c>
      <c r="K1214" s="196">
        <f t="shared" si="131"/>
        <v>0</v>
      </c>
      <c r="L1214" s="273"/>
      <c r="M1214" s="47"/>
      <c r="N1214" s="34"/>
    </row>
    <row r="1215" spans="1:15" s="537" customFormat="1" ht="28.5" hidden="1" customHeight="1" outlineLevel="1" thickBot="1" x14ac:dyDescent="0.25">
      <c r="A1215" s="1118" t="s">
        <v>321</v>
      </c>
      <c r="B1215" s="1119"/>
      <c r="C1215" s="799"/>
      <c r="D1215" s="800"/>
      <c r="E1215" s="801"/>
      <c r="F1215" s="802"/>
      <c r="G1215" s="802"/>
      <c r="H1215" s="198">
        <f>ROUND(SUM(H1194:H1214),0)</f>
        <v>0</v>
      </c>
      <c r="I1215" s="198">
        <f>ROUND(SUM(I1194:I1214),0)</f>
        <v>0</v>
      </c>
      <c r="J1215" s="199">
        <f>ROUND(SUM(J1195:J1214),0)</f>
        <v>0</v>
      </c>
      <c r="K1215" s="199">
        <f>ROUND(SUM(K1195:K1214),0)</f>
        <v>0</v>
      </c>
      <c r="L1215" s="274"/>
      <c r="M1215" s="47"/>
      <c r="N1215" s="34"/>
    </row>
    <row r="1216" spans="1:15" ht="27.75" hidden="1" customHeight="1" outlineLevel="1" thickBot="1" x14ac:dyDescent="0.25">
      <c r="A1216" s="1121" t="s">
        <v>267</v>
      </c>
      <c r="B1216" s="1122"/>
      <c r="C1216" s="1122"/>
      <c r="D1216" s="1122"/>
      <c r="E1216" s="1122"/>
      <c r="F1216" s="1122"/>
      <c r="G1216" s="1122"/>
      <c r="H1216" s="1122"/>
      <c r="I1216" s="1123"/>
      <c r="J1216" s="855"/>
      <c r="K1216" s="855"/>
      <c r="L1216" s="469"/>
      <c r="M1216" s="467"/>
    </row>
    <row r="1217" spans="1:15" s="537" customFormat="1" ht="15.75" hidden="1" outlineLevel="1" x14ac:dyDescent="0.2">
      <c r="A1217" s="1210">
        <v>1</v>
      </c>
      <c r="B1217" s="298"/>
      <c r="C1217" s="706"/>
      <c r="D1217" s="1219"/>
      <c r="E1217" s="1218" t="s">
        <v>21</v>
      </c>
      <c r="F1217" s="1209"/>
      <c r="G1217" s="1209"/>
      <c r="H1217" s="1223">
        <f>D1217*F1217</f>
        <v>0</v>
      </c>
      <c r="I1217" s="1202">
        <f>D1217*G1217</f>
        <v>0</v>
      </c>
      <c r="J1217" s="196">
        <f>SUM(H1217:I1217)</f>
        <v>0</v>
      </c>
      <c r="K1217" s="196">
        <f>J1217*1.27</f>
        <v>0</v>
      </c>
      <c r="L1217" s="273"/>
      <c r="M1217" s="1224"/>
      <c r="N1217" s="34"/>
    </row>
    <row r="1218" spans="1:15" s="537" customFormat="1" ht="15.75" hidden="1" outlineLevel="1" x14ac:dyDescent="0.2">
      <c r="A1218" s="1211"/>
      <c r="B1218" s="35"/>
      <c r="C1218" s="684"/>
      <c r="D1218" s="1220"/>
      <c r="E1218" s="1096"/>
      <c r="F1218" s="1094"/>
      <c r="G1218" s="1094"/>
      <c r="H1218" s="1125"/>
      <c r="I1218" s="1126"/>
      <c r="J1218" s="196"/>
      <c r="K1218" s="196"/>
      <c r="L1218" s="273"/>
      <c r="M1218" s="1224"/>
      <c r="N1218" s="34"/>
    </row>
    <row r="1219" spans="1:15" hidden="1" outlineLevel="1" x14ac:dyDescent="0.2">
      <c r="A1219" s="995">
        <v>2</v>
      </c>
      <c r="B1219" s="365"/>
      <c r="C1219" s="382"/>
      <c r="D1219" s="806"/>
      <c r="E1219" s="376"/>
      <c r="F1219" s="379"/>
      <c r="G1219" s="379"/>
      <c r="H1219" s="979">
        <f>D1219*F1219</f>
        <v>0</v>
      </c>
      <c r="I1219" s="980">
        <f>D1219*G1219</f>
        <v>0</v>
      </c>
      <c r="J1219" s="186">
        <f>SUM(H1219:I1219)</f>
        <v>0</v>
      </c>
      <c r="K1219" s="186">
        <f>J1219*1.27</f>
        <v>0</v>
      </c>
      <c r="L1219" s="994"/>
      <c r="M1219" s="47"/>
      <c r="N1219" s="34"/>
      <c r="O1219" s="422"/>
    </row>
    <row r="1220" spans="1:15" hidden="1" outlineLevel="1" x14ac:dyDescent="0.2">
      <c r="A1220" s="995">
        <v>3</v>
      </c>
      <c r="B1220" s="365"/>
      <c r="C1220" s="382"/>
      <c r="D1220" s="806"/>
      <c r="E1220" s="376"/>
      <c r="F1220" s="379"/>
      <c r="G1220" s="379"/>
      <c r="H1220" s="979">
        <f>D1220*F1220</f>
        <v>0</v>
      </c>
      <c r="I1220" s="980">
        <f>D1220*G1220</f>
        <v>0</v>
      </c>
      <c r="J1220" s="186">
        <f>SUM(H1220:I1220)</f>
        <v>0</v>
      </c>
      <c r="K1220" s="186">
        <f>J1220*1.27</f>
        <v>0</v>
      </c>
      <c r="L1220" s="994"/>
      <c r="M1220" s="47"/>
      <c r="N1220" s="34"/>
      <c r="O1220" s="422"/>
    </row>
    <row r="1221" spans="1:15" hidden="1" outlineLevel="1" x14ac:dyDescent="0.2">
      <c r="A1221" s="995">
        <v>4</v>
      </c>
      <c r="B1221" s="365"/>
      <c r="C1221" s="382"/>
      <c r="D1221" s="806"/>
      <c r="E1221" s="376"/>
      <c r="F1221" s="379"/>
      <c r="G1221" s="379"/>
      <c r="H1221" s="979">
        <f>D1221*F1221</f>
        <v>0</v>
      </c>
      <c r="I1221" s="980">
        <f>D1221*G1221</f>
        <v>0</v>
      </c>
      <c r="J1221" s="186">
        <f>SUM(H1221:I1221)</f>
        <v>0</v>
      </c>
      <c r="K1221" s="186">
        <f>J1221*1.27</f>
        <v>0</v>
      </c>
      <c r="L1221" s="994"/>
      <c r="M1221" s="47"/>
      <c r="N1221" s="34"/>
      <c r="O1221" s="422"/>
    </row>
    <row r="1222" spans="1:15" s="422" customFormat="1" ht="13.5" hidden="1" outlineLevel="1" thickBot="1" x14ac:dyDescent="0.25">
      <c r="A1222" s="15">
        <v>5</v>
      </c>
      <c r="B1222" s="791"/>
      <c r="C1222" s="797"/>
      <c r="D1222" s="807"/>
      <c r="E1222" s="791"/>
      <c r="F1222" s="791"/>
      <c r="G1222" s="791"/>
      <c r="H1222" s="979">
        <f>D1222*F1222</f>
        <v>0</v>
      </c>
      <c r="I1222" s="980">
        <f>D1222*G1222</f>
        <v>0</v>
      </c>
      <c r="J1222" s="186">
        <f>SUM(H1222:I1222)</f>
        <v>0</v>
      </c>
      <c r="K1222" s="186">
        <f>J1222*1.27</f>
        <v>0</v>
      </c>
      <c r="L1222" s="994"/>
      <c r="M1222" s="46"/>
      <c r="N1222" s="34"/>
    </row>
    <row r="1223" spans="1:15" s="17" customFormat="1" ht="28.5" hidden="1" customHeight="1" outlineLevel="1" thickBot="1" x14ac:dyDescent="0.25">
      <c r="A1223" s="1110" t="s">
        <v>322</v>
      </c>
      <c r="B1223" s="1111"/>
      <c r="C1223" s="799"/>
      <c r="D1223" s="808"/>
      <c r="E1223" s="809"/>
      <c r="F1223" s="810"/>
      <c r="G1223" s="810"/>
      <c r="H1223" s="198">
        <f>ROUND(SUM(H1217:H1222),0)</f>
        <v>0</v>
      </c>
      <c r="I1223" s="198">
        <f>ROUND(SUM(I1217:I1222),0)</f>
        <v>0</v>
      </c>
      <c r="J1223" s="199">
        <f>ROUND(SUM(J1217:J1222),0)</f>
        <v>0</v>
      </c>
      <c r="K1223" s="199">
        <f>ROUND(SUM(K1217:K1222),0)</f>
        <v>0</v>
      </c>
      <c r="L1223" s="274"/>
      <c r="M1223" s="46"/>
      <c r="N1223" s="34"/>
      <c r="O1223" s="23"/>
    </row>
    <row r="1224" spans="1:15" ht="25.5" customHeight="1" collapsed="1" thickBot="1" x14ac:dyDescent="0.25">
      <c r="A1224" s="643">
        <f>'18'!A40</f>
        <v>0</v>
      </c>
      <c r="B1224" s="644">
        <f>'18'!B40</f>
        <v>0</v>
      </c>
      <c r="C1224" s="645">
        <f>'18'!E40</f>
        <v>0</v>
      </c>
      <c r="D1224" s="645">
        <f>'18'!F40</f>
        <v>0</v>
      </c>
      <c r="E1224" s="645">
        <f>'18'!G40</f>
        <v>0</v>
      </c>
      <c r="F1224" s="1221" t="s">
        <v>20</v>
      </c>
      <c r="G1224" s="1222"/>
      <c r="H1224" s="200">
        <f>H1215+H1223</f>
        <v>0</v>
      </c>
      <c r="I1224" s="201">
        <f>I1215+I1223</f>
        <v>0</v>
      </c>
      <c r="J1224" s="202">
        <f>J1215+J1223</f>
        <v>0</v>
      </c>
      <c r="K1224" s="202">
        <f>K1215+K1223</f>
        <v>0</v>
      </c>
      <c r="L1224" s="300">
        <f>IF(K1195&gt;0,1,0)</f>
        <v>0</v>
      </c>
    </row>
    <row r="1225" spans="1:15" ht="5.25" customHeight="1" thickTop="1" x14ac:dyDescent="0.2">
      <c r="A1225" s="1217"/>
      <c r="B1225" s="1109"/>
      <c r="C1225" s="195"/>
      <c r="D1225" s="276"/>
      <c r="E1225" s="207"/>
      <c r="F1225" s="203"/>
      <c r="G1225" s="203"/>
      <c r="H1225" s="203"/>
      <c r="I1225" s="204"/>
      <c r="J1225" s="205"/>
      <c r="K1225" s="205"/>
      <c r="L1225" s="300"/>
    </row>
    <row r="1226" spans="1:15" ht="12.75" customHeight="1" x14ac:dyDescent="0.2">
      <c r="A1226" s="1207" t="s">
        <v>319</v>
      </c>
      <c r="B1226" s="1208"/>
      <c r="C1226" s="1199">
        <f>K1215</f>
        <v>0</v>
      </c>
      <c r="D1226" s="1199"/>
      <c r="E1226" s="1200"/>
      <c r="F1226" s="811"/>
      <c r="G1226" s="811"/>
      <c r="H1226" s="313">
        <f>H1215</f>
        <v>0</v>
      </c>
      <c r="I1226" s="314">
        <f>I1215</f>
        <v>0</v>
      </c>
      <c r="J1226" s="205"/>
      <c r="K1226" s="205"/>
      <c r="L1226" s="300">
        <f>IF(K1198&gt;0,1,0)</f>
        <v>0</v>
      </c>
      <c r="M1226" s="47"/>
    </row>
    <row r="1227" spans="1:15" ht="12.75" customHeight="1" x14ac:dyDescent="0.2">
      <c r="A1227" s="1185" t="s">
        <v>320</v>
      </c>
      <c r="B1227" s="1186"/>
      <c r="C1227" s="1215">
        <f>K1223</f>
        <v>0</v>
      </c>
      <c r="D1227" s="1215"/>
      <c r="E1227" s="1201"/>
      <c r="F1227" s="812"/>
      <c r="G1227" s="812"/>
      <c r="H1227" s="315">
        <f>H1223</f>
        <v>0</v>
      </c>
      <c r="I1227" s="316">
        <f>I1223</f>
        <v>0</v>
      </c>
      <c r="J1227" s="205"/>
      <c r="K1227" s="205"/>
      <c r="L1227" s="275"/>
      <c r="M1227" s="47"/>
    </row>
    <row r="1228" spans="1:15" ht="12.75" customHeight="1" thickBot="1" x14ac:dyDescent="0.3">
      <c r="A1228" s="1193" t="s">
        <v>145</v>
      </c>
      <c r="B1228" s="1194"/>
      <c r="C1228" s="1195">
        <f>SUM(C1226:D1227)</f>
        <v>0</v>
      </c>
      <c r="D1228" s="1196"/>
      <c r="E1228" s="292" t="str">
        <f>IF(C1228=K1224,"","Hiba!")</f>
        <v/>
      </c>
      <c r="F1228" s="813"/>
      <c r="G1228" s="813"/>
      <c r="H1228" s="813"/>
      <c r="I1228" s="814"/>
      <c r="J1228" s="205"/>
      <c r="K1228" s="205"/>
      <c r="L1228" s="275"/>
      <c r="M1228" s="47"/>
    </row>
    <row r="1229" spans="1:15" ht="6" customHeight="1" thickBot="1" x14ac:dyDescent="0.25">
      <c r="J1229" s="205"/>
      <c r="K1229" s="205"/>
      <c r="L1229" s="275"/>
      <c r="M1229" s="47"/>
    </row>
    <row r="1230" spans="1:15" s="5" customFormat="1" ht="26.25" hidden="1" outlineLevel="1" thickBot="1" x14ac:dyDescent="0.25">
      <c r="A1230" s="788" t="s">
        <v>6</v>
      </c>
      <c r="B1230" s="789" t="s">
        <v>7</v>
      </c>
      <c r="C1230" s="789" t="s">
        <v>69</v>
      </c>
      <c r="D1230" s="789" t="s">
        <v>8</v>
      </c>
      <c r="E1230" s="789" t="s">
        <v>9</v>
      </c>
      <c r="F1230" s="288" t="s">
        <v>10</v>
      </c>
      <c r="G1230" s="288" t="s">
        <v>11</v>
      </c>
      <c r="H1230" s="288" t="s">
        <v>12</v>
      </c>
      <c r="I1230" s="289" t="s">
        <v>13</v>
      </c>
      <c r="J1230" s="936" t="s">
        <v>0</v>
      </c>
      <c r="K1230" s="936" t="s">
        <v>1</v>
      </c>
      <c r="L1230" s="937"/>
      <c r="M1230" s="18" t="s">
        <v>37</v>
      </c>
      <c r="N1230" s="84"/>
    </row>
    <row r="1231" spans="1:15" ht="27.75" hidden="1" customHeight="1" outlineLevel="1" thickBot="1" x14ac:dyDescent="0.25">
      <c r="A1231" s="1121" t="s">
        <v>268</v>
      </c>
      <c r="B1231" s="1122"/>
      <c r="C1231" s="1122"/>
      <c r="D1231" s="1122"/>
      <c r="E1231" s="1122"/>
      <c r="F1231" s="1122"/>
      <c r="G1231" s="1122"/>
      <c r="H1231" s="1122"/>
      <c r="I1231" s="1123"/>
      <c r="J1231" s="855"/>
      <c r="K1231" s="855"/>
      <c r="L1231" s="469"/>
      <c r="M1231" s="467"/>
    </row>
    <row r="1232" spans="1:15" ht="15.75" hidden="1" outlineLevel="1" x14ac:dyDescent="0.2">
      <c r="A1232" s="1216">
        <v>1</v>
      </c>
      <c r="B1232" s="629"/>
      <c r="C1232" s="630"/>
      <c r="D1232" s="1214"/>
      <c r="E1232" s="1187" t="s">
        <v>15</v>
      </c>
      <c r="F1232" s="1190"/>
      <c r="G1232" s="1190"/>
      <c r="H1232" s="1206">
        <f>D1232*F1232</f>
        <v>0</v>
      </c>
      <c r="I1232" s="1179">
        <f>D1232*G1232</f>
        <v>0</v>
      </c>
      <c r="J1232" s="196">
        <f>SUM(H1232:I1232)</f>
        <v>0</v>
      </c>
      <c r="K1232" s="196">
        <f>J1232*1.27</f>
        <v>0</v>
      </c>
      <c r="M1232" s="1224"/>
      <c r="N1232" s="34"/>
      <c r="O1232" s="422"/>
    </row>
    <row r="1233" spans="1:15" ht="15.75" hidden="1" outlineLevel="1" x14ac:dyDescent="0.2">
      <c r="A1233" s="1177"/>
      <c r="B1233" s="964" t="s">
        <v>326</v>
      </c>
      <c r="C1233" s="631"/>
      <c r="D1233" s="1188"/>
      <c r="E1233" s="1097"/>
      <c r="F1233" s="1095"/>
      <c r="G1233" s="1095"/>
      <c r="H1233" s="1099"/>
      <c r="I1233" s="1098"/>
      <c r="J1233" s="196"/>
      <c r="K1233" s="196"/>
      <c r="L1233" s="273"/>
      <c r="M1233" s="1224"/>
      <c r="N1233" s="34"/>
      <c r="O1233" s="422"/>
    </row>
    <row r="1234" spans="1:15" ht="15.75" hidden="1" outlineLevel="1" x14ac:dyDescent="0.2">
      <c r="A1234" s="1124"/>
      <c r="B1234" s="637" t="s">
        <v>329</v>
      </c>
      <c r="C1234" s="631"/>
      <c r="D1234" s="1188"/>
      <c r="E1234" s="1097"/>
      <c r="F1234" s="1095"/>
      <c r="G1234" s="1095"/>
      <c r="H1234" s="1099"/>
      <c r="I1234" s="1098"/>
      <c r="J1234" s="196"/>
      <c r="K1234" s="196"/>
      <c r="L1234" s="273"/>
      <c r="M1234" s="725"/>
      <c r="N1234" s="34"/>
      <c r="O1234" s="422"/>
    </row>
    <row r="1235" spans="1:15" ht="15.75" hidden="1" outlineLevel="1" x14ac:dyDescent="0.2">
      <c r="A1235" s="1176">
        <v>2</v>
      </c>
      <c r="B1235" s="632"/>
      <c r="C1235" s="634"/>
      <c r="D1235" s="1188"/>
      <c r="E1235" s="1097" t="s">
        <v>15</v>
      </c>
      <c r="F1235" s="1095"/>
      <c r="G1235" s="1095"/>
      <c r="H1235" s="1099">
        <f>D1235*F1235</f>
        <v>0</v>
      </c>
      <c r="I1235" s="1098">
        <f>D1235*G1235</f>
        <v>0</v>
      </c>
      <c r="J1235" s="196">
        <f>SUM(H1235:I1235)</f>
        <v>0</v>
      </c>
      <c r="K1235" s="196">
        <f>J1235*1.27</f>
        <v>0</v>
      </c>
      <c r="L1235" s="273"/>
      <c r="M1235" s="1224"/>
      <c r="N1235" s="34"/>
      <c r="O1235" s="422"/>
    </row>
    <row r="1236" spans="1:15" ht="15.75" hidden="1" outlineLevel="1" x14ac:dyDescent="0.2">
      <c r="A1236" s="1177"/>
      <c r="B1236" s="964" t="s">
        <v>327</v>
      </c>
      <c r="C1236" s="631"/>
      <c r="D1236" s="1188"/>
      <c r="E1236" s="1097"/>
      <c r="F1236" s="1095"/>
      <c r="G1236" s="1095"/>
      <c r="H1236" s="1099"/>
      <c r="I1236" s="1098"/>
      <c r="J1236" s="196"/>
      <c r="K1236" s="196"/>
      <c r="L1236" s="273"/>
      <c r="M1236" s="1224"/>
      <c r="N1236" s="34"/>
      <c r="O1236" s="422"/>
    </row>
    <row r="1237" spans="1:15" ht="16.5" hidden="1" outlineLevel="1" thickBot="1" x14ac:dyDescent="0.25">
      <c r="A1237" s="1178"/>
      <c r="B1237" s="636" t="s">
        <v>328</v>
      </c>
      <c r="C1237" s="633"/>
      <c r="D1237" s="1189"/>
      <c r="E1237" s="1191"/>
      <c r="F1237" s="1192"/>
      <c r="G1237" s="1192"/>
      <c r="H1237" s="1184"/>
      <c r="I1237" s="1203"/>
      <c r="J1237" s="196"/>
      <c r="K1237" s="196"/>
      <c r="L1237" s="273"/>
      <c r="M1237" s="725"/>
      <c r="N1237" s="34"/>
      <c r="O1237" s="422"/>
    </row>
    <row r="1238" spans="1:15" ht="17.25" hidden="1" outlineLevel="1" thickTop="1" thickBot="1" x14ac:dyDescent="0.25">
      <c r="A1238" s="1124">
        <v>3</v>
      </c>
      <c r="B1238" s="298"/>
      <c r="C1238" s="299"/>
      <c r="D1238" s="1197"/>
      <c r="E1238" s="1212" t="s">
        <v>15</v>
      </c>
      <c r="F1238" s="1182"/>
      <c r="G1238" s="1182"/>
      <c r="H1238" s="1180">
        <f>D1238*F1238</f>
        <v>0</v>
      </c>
      <c r="I1238" s="1204">
        <f>D1238*G1238</f>
        <v>0</v>
      </c>
      <c r="J1238" s="196">
        <f>SUM(H1238:I1238)</f>
        <v>0</v>
      </c>
      <c r="K1238" s="196">
        <f>J1238*1.27</f>
        <v>0</v>
      </c>
      <c r="L1238" s="273"/>
      <c r="M1238" s="1224"/>
      <c r="N1238" s="34"/>
      <c r="O1238" s="422"/>
    </row>
    <row r="1239" spans="1:15" ht="16.5" hidden="1" outlineLevel="1" thickTop="1" x14ac:dyDescent="0.2">
      <c r="A1239" s="1115"/>
      <c r="B1239" s="187"/>
      <c r="C1239" s="294"/>
      <c r="D1239" s="1198"/>
      <c r="E1239" s="1213"/>
      <c r="F1239" s="1183"/>
      <c r="G1239" s="1183"/>
      <c r="H1239" s="1181"/>
      <c r="I1239" s="1205"/>
      <c r="J1239" s="196"/>
      <c r="K1239" s="196"/>
      <c r="L1239" s="273"/>
      <c r="M1239" s="1224"/>
      <c r="N1239" s="34"/>
      <c r="O1239" s="422"/>
    </row>
    <row r="1240" spans="1:15" hidden="1" outlineLevel="1" x14ac:dyDescent="0.2">
      <c r="A1240" s="803">
        <v>4</v>
      </c>
      <c r="B1240" s="365"/>
      <c r="C1240" s="382"/>
      <c r="D1240" s="996"/>
      <c r="E1240" s="376"/>
      <c r="F1240" s="379"/>
      <c r="G1240" s="379"/>
      <c r="H1240" s="979">
        <f t="shared" ref="H1240:H1251" si="132">D1240*F1240</f>
        <v>0</v>
      </c>
      <c r="I1240" s="980">
        <f t="shared" ref="I1240:I1251" si="133">D1240*G1240</f>
        <v>0</v>
      </c>
      <c r="J1240" s="186">
        <f t="shared" ref="J1240:J1251" si="134">SUM(H1240:I1240)</f>
        <v>0</v>
      </c>
      <c r="K1240" s="186">
        <f t="shared" ref="K1240:K1251" si="135">J1240*1.27</f>
        <v>0</v>
      </c>
      <c r="L1240" s="994"/>
      <c r="M1240" s="47"/>
      <c r="N1240" s="34"/>
      <c r="O1240" s="422"/>
    </row>
    <row r="1241" spans="1:15" hidden="1" outlineLevel="1" x14ac:dyDescent="0.2">
      <c r="A1241" s="804">
        <v>5</v>
      </c>
      <c r="B1241" s="794"/>
      <c r="C1241" s="795"/>
      <c r="D1241" s="792"/>
      <c r="E1241" s="796"/>
      <c r="F1241" s="790"/>
      <c r="G1241" s="790"/>
      <c r="H1241" s="997">
        <f t="shared" si="132"/>
        <v>0</v>
      </c>
      <c r="I1241" s="998">
        <f t="shared" si="133"/>
        <v>0</v>
      </c>
      <c r="J1241" s="186">
        <f t="shared" si="134"/>
        <v>0</v>
      </c>
      <c r="K1241" s="186">
        <f t="shared" si="135"/>
        <v>0</v>
      </c>
      <c r="L1241" s="994"/>
      <c r="M1241" s="47"/>
      <c r="N1241" s="34"/>
      <c r="O1241" s="422"/>
    </row>
    <row r="1242" spans="1:15" hidden="1" outlineLevel="1" x14ac:dyDescent="0.2">
      <c r="A1242" s="803">
        <v>6</v>
      </c>
      <c r="B1242" s="365"/>
      <c r="C1242" s="382"/>
      <c r="D1242" s="996"/>
      <c r="E1242" s="376"/>
      <c r="F1242" s="379"/>
      <c r="G1242" s="379"/>
      <c r="H1242" s="979">
        <f t="shared" si="132"/>
        <v>0</v>
      </c>
      <c r="I1242" s="980">
        <f t="shared" si="133"/>
        <v>0</v>
      </c>
      <c r="J1242" s="186">
        <f t="shared" si="134"/>
        <v>0</v>
      </c>
      <c r="K1242" s="186">
        <f t="shared" si="135"/>
        <v>0</v>
      </c>
      <c r="L1242" s="994"/>
      <c r="M1242" s="47"/>
      <c r="N1242" s="34"/>
      <c r="O1242" s="422"/>
    </row>
    <row r="1243" spans="1:15" hidden="1" outlineLevel="1" x14ac:dyDescent="0.2">
      <c r="A1243" s="804">
        <v>7</v>
      </c>
      <c r="B1243" s="365"/>
      <c r="C1243" s="382"/>
      <c r="D1243" s="996"/>
      <c r="E1243" s="376"/>
      <c r="F1243" s="379"/>
      <c r="G1243" s="379"/>
      <c r="H1243" s="979">
        <f t="shared" si="132"/>
        <v>0</v>
      </c>
      <c r="I1243" s="980">
        <f t="shared" si="133"/>
        <v>0</v>
      </c>
      <c r="J1243" s="186">
        <f t="shared" si="134"/>
        <v>0</v>
      </c>
      <c r="K1243" s="186">
        <f t="shared" si="135"/>
        <v>0</v>
      </c>
      <c r="L1243" s="994"/>
      <c r="M1243" s="47"/>
      <c r="N1243" s="34"/>
      <c r="O1243" s="422"/>
    </row>
    <row r="1244" spans="1:15" hidden="1" outlineLevel="1" x14ac:dyDescent="0.2">
      <c r="A1244" s="803">
        <v>8</v>
      </c>
      <c r="B1244" s="794"/>
      <c r="C1244" s="795"/>
      <c r="D1244" s="792"/>
      <c r="E1244" s="796"/>
      <c r="F1244" s="790"/>
      <c r="G1244" s="790"/>
      <c r="H1244" s="997">
        <f t="shared" si="132"/>
        <v>0</v>
      </c>
      <c r="I1244" s="998">
        <f t="shared" si="133"/>
        <v>0</v>
      </c>
      <c r="J1244" s="186">
        <f t="shared" si="134"/>
        <v>0</v>
      </c>
      <c r="K1244" s="186">
        <f t="shared" si="135"/>
        <v>0</v>
      </c>
      <c r="L1244" s="994"/>
      <c r="M1244" s="47"/>
      <c r="N1244" s="34"/>
      <c r="O1244" s="422"/>
    </row>
    <row r="1245" spans="1:15" hidden="1" outlineLevel="1" x14ac:dyDescent="0.2">
      <c r="A1245" s="804">
        <v>9</v>
      </c>
      <c r="B1245" s="365"/>
      <c r="C1245" s="382"/>
      <c r="D1245" s="996"/>
      <c r="E1245" s="376"/>
      <c r="F1245" s="379"/>
      <c r="G1245" s="379"/>
      <c r="H1245" s="979">
        <f t="shared" si="132"/>
        <v>0</v>
      </c>
      <c r="I1245" s="980">
        <f t="shared" si="133"/>
        <v>0</v>
      </c>
      <c r="J1245" s="186">
        <f t="shared" si="134"/>
        <v>0</v>
      </c>
      <c r="K1245" s="186">
        <f t="shared" si="135"/>
        <v>0</v>
      </c>
      <c r="L1245" s="994"/>
      <c r="M1245" s="47"/>
      <c r="N1245" s="34"/>
      <c r="O1245" s="422"/>
    </row>
    <row r="1246" spans="1:15" hidden="1" outlineLevel="1" x14ac:dyDescent="0.2">
      <c r="A1246" s="803">
        <v>10</v>
      </c>
      <c r="B1246" s="365"/>
      <c r="C1246" s="382"/>
      <c r="D1246" s="996"/>
      <c r="E1246" s="376"/>
      <c r="F1246" s="379"/>
      <c r="G1246" s="379"/>
      <c r="H1246" s="979">
        <f t="shared" si="132"/>
        <v>0</v>
      </c>
      <c r="I1246" s="980">
        <f t="shared" si="133"/>
        <v>0</v>
      </c>
      <c r="J1246" s="186">
        <f t="shared" si="134"/>
        <v>0</v>
      </c>
      <c r="K1246" s="186">
        <f t="shared" si="135"/>
        <v>0</v>
      </c>
      <c r="L1246" s="994"/>
      <c r="M1246" s="47"/>
      <c r="N1246" s="34"/>
      <c r="O1246" s="422"/>
    </row>
    <row r="1247" spans="1:15" hidden="1" outlineLevel="1" x14ac:dyDescent="0.2">
      <c r="A1247" s="804">
        <v>11</v>
      </c>
      <c r="B1247" s="365"/>
      <c r="C1247" s="382"/>
      <c r="D1247" s="996"/>
      <c r="E1247" s="376"/>
      <c r="F1247" s="379"/>
      <c r="G1247" s="379"/>
      <c r="H1247" s="979">
        <f t="shared" si="132"/>
        <v>0</v>
      </c>
      <c r="I1247" s="980">
        <f t="shared" si="133"/>
        <v>0</v>
      </c>
      <c r="J1247" s="186">
        <f t="shared" si="134"/>
        <v>0</v>
      </c>
      <c r="K1247" s="186">
        <f t="shared" si="135"/>
        <v>0</v>
      </c>
      <c r="L1247" s="994"/>
      <c r="M1247" s="47"/>
      <c r="N1247" s="34"/>
      <c r="O1247" s="422"/>
    </row>
    <row r="1248" spans="1:15" hidden="1" outlineLevel="1" x14ac:dyDescent="0.2">
      <c r="A1248" s="803">
        <v>12</v>
      </c>
      <c r="B1248" s="794"/>
      <c r="C1248" s="795"/>
      <c r="D1248" s="792"/>
      <c r="E1248" s="796"/>
      <c r="F1248" s="790"/>
      <c r="G1248" s="790"/>
      <c r="H1248" s="997">
        <f t="shared" si="132"/>
        <v>0</v>
      </c>
      <c r="I1248" s="998">
        <f t="shared" si="133"/>
        <v>0</v>
      </c>
      <c r="J1248" s="186">
        <f t="shared" si="134"/>
        <v>0</v>
      </c>
      <c r="K1248" s="186">
        <f t="shared" si="135"/>
        <v>0</v>
      </c>
      <c r="L1248" s="994"/>
      <c r="M1248" s="47"/>
      <c r="N1248" s="34"/>
      <c r="O1248" s="422"/>
    </row>
    <row r="1249" spans="1:15" hidden="1" outlineLevel="1" x14ac:dyDescent="0.2">
      <c r="A1249" s="804">
        <v>13</v>
      </c>
      <c r="B1249" s="365"/>
      <c r="C1249" s="382"/>
      <c r="D1249" s="996"/>
      <c r="E1249" s="376"/>
      <c r="F1249" s="379"/>
      <c r="G1249" s="379"/>
      <c r="H1249" s="979">
        <f t="shared" si="132"/>
        <v>0</v>
      </c>
      <c r="I1249" s="980">
        <f t="shared" si="133"/>
        <v>0</v>
      </c>
      <c r="J1249" s="186">
        <f t="shared" si="134"/>
        <v>0</v>
      </c>
      <c r="K1249" s="186">
        <f t="shared" si="135"/>
        <v>0</v>
      </c>
      <c r="L1249" s="994"/>
      <c r="M1249" s="47"/>
      <c r="N1249" s="34"/>
      <c r="O1249" s="422"/>
    </row>
    <row r="1250" spans="1:15" hidden="1" outlineLevel="1" x14ac:dyDescent="0.2">
      <c r="A1250" s="803">
        <v>14</v>
      </c>
      <c r="B1250" s="365"/>
      <c r="C1250" s="382"/>
      <c r="D1250" s="996"/>
      <c r="E1250" s="376"/>
      <c r="F1250" s="379"/>
      <c r="G1250" s="379"/>
      <c r="H1250" s="979">
        <f t="shared" si="132"/>
        <v>0</v>
      </c>
      <c r="I1250" s="980">
        <f t="shared" si="133"/>
        <v>0</v>
      </c>
      <c r="J1250" s="186">
        <f t="shared" si="134"/>
        <v>0</v>
      </c>
      <c r="K1250" s="186">
        <f t="shared" si="135"/>
        <v>0</v>
      </c>
      <c r="L1250" s="994"/>
      <c r="M1250" s="47"/>
      <c r="N1250" s="34"/>
      <c r="O1250" s="422"/>
    </row>
    <row r="1251" spans="1:15" s="537" customFormat="1" ht="13.5" hidden="1" outlineLevel="1" thickBot="1" x14ac:dyDescent="0.25">
      <c r="A1251" s="805">
        <v>15</v>
      </c>
      <c r="B1251" s="798" t="s">
        <v>147</v>
      </c>
      <c r="C1251" s="797"/>
      <c r="D1251" s="793"/>
      <c r="E1251" s="798" t="s">
        <v>26</v>
      </c>
      <c r="F1251" s="791"/>
      <c r="G1251" s="791"/>
      <c r="H1251" s="924">
        <f t="shared" si="132"/>
        <v>0</v>
      </c>
      <c r="I1251" s="925">
        <f t="shared" si="133"/>
        <v>0</v>
      </c>
      <c r="J1251" s="196">
        <f t="shared" si="134"/>
        <v>0</v>
      </c>
      <c r="K1251" s="196">
        <f t="shared" si="135"/>
        <v>0</v>
      </c>
      <c r="L1251" s="273"/>
      <c r="M1251" s="47"/>
      <c r="N1251" s="34"/>
    </row>
    <row r="1252" spans="1:15" s="537" customFormat="1" ht="28.5" hidden="1" customHeight="1" outlineLevel="1" thickBot="1" x14ac:dyDescent="0.25">
      <c r="A1252" s="1118" t="s">
        <v>321</v>
      </c>
      <c r="B1252" s="1119"/>
      <c r="C1252" s="799"/>
      <c r="D1252" s="800"/>
      <c r="E1252" s="801"/>
      <c r="F1252" s="802"/>
      <c r="G1252" s="802"/>
      <c r="H1252" s="198">
        <f>ROUND(SUM(H1231:H1251),0)</f>
        <v>0</v>
      </c>
      <c r="I1252" s="198">
        <f>ROUND(SUM(I1231:I1251),0)</f>
        <v>0</v>
      </c>
      <c r="J1252" s="199">
        <f>ROUND(SUM(J1232:J1251),0)</f>
        <v>0</v>
      </c>
      <c r="K1252" s="199">
        <f>ROUND(SUM(K1232:K1251),0)</f>
        <v>0</v>
      </c>
      <c r="L1252" s="274"/>
      <c r="M1252" s="47"/>
      <c r="N1252" s="34"/>
    </row>
    <row r="1253" spans="1:15" ht="27.75" hidden="1" customHeight="1" outlineLevel="1" thickBot="1" x14ac:dyDescent="0.25">
      <c r="A1253" s="1121" t="s">
        <v>267</v>
      </c>
      <c r="B1253" s="1122"/>
      <c r="C1253" s="1122"/>
      <c r="D1253" s="1122"/>
      <c r="E1253" s="1122"/>
      <c r="F1253" s="1122"/>
      <c r="G1253" s="1122"/>
      <c r="H1253" s="1122"/>
      <c r="I1253" s="1123"/>
      <c r="J1253" s="855"/>
      <c r="K1253" s="855"/>
      <c r="L1253" s="469"/>
      <c r="M1253" s="467"/>
    </row>
    <row r="1254" spans="1:15" s="537" customFormat="1" ht="15.75" hidden="1" outlineLevel="1" x14ac:dyDescent="0.2">
      <c r="A1254" s="1210">
        <v>1</v>
      </c>
      <c r="B1254" s="298"/>
      <c r="C1254" s="706"/>
      <c r="D1254" s="1219"/>
      <c r="E1254" s="1218" t="s">
        <v>21</v>
      </c>
      <c r="F1254" s="1209"/>
      <c r="G1254" s="1209"/>
      <c r="H1254" s="1223">
        <f>D1254*F1254</f>
        <v>0</v>
      </c>
      <c r="I1254" s="1202">
        <f>D1254*G1254</f>
        <v>0</v>
      </c>
      <c r="J1254" s="196">
        <f>SUM(H1254:I1254)</f>
        <v>0</v>
      </c>
      <c r="K1254" s="196">
        <f>J1254*1.27</f>
        <v>0</v>
      </c>
      <c r="L1254" s="273"/>
      <c r="M1254" s="1224"/>
      <c r="N1254" s="34"/>
    </row>
    <row r="1255" spans="1:15" s="537" customFormat="1" ht="15.75" hidden="1" outlineLevel="1" x14ac:dyDescent="0.2">
      <c r="A1255" s="1211"/>
      <c r="B1255" s="35"/>
      <c r="C1255" s="684"/>
      <c r="D1255" s="1220"/>
      <c r="E1255" s="1096"/>
      <c r="F1255" s="1094"/>
      <c r="G1255" s="1094"/>
      <c r="H1255" s="1125"/>
      <c r="I1255" s="1126"/>
      <c r="J1255" s="196"/>
      <c r="K1255" s="196"/>
      <c r="L1255" s="273"/>
      <c r="M1255" s="1224"/>
      <c r="N1255" s="34"/>
    </row>
    <row r="1256" spans="1:15" hidden="1" outlineLevel="1" x14ac:dyDescent="0.2">
      <c r="A1256" s="995">
        <v>2</v>
      </c>
      <c r="B1256" s="365"/>
      <c r="C1256" s="382"/>
      <c r="D1256" s="806"/>
      <c r="E1256" s="376"/>
      <c r="F1256" s="379"/>
      <c r="G1256" s="379"/>
      <c r="H1256" s="979">
        <f>D1256*F1256</f>
        <v>0</v>
      </c>
      <c r="I1256" s="980">
        <f>D1256*G1256</f>
        <v>0</v>
      </c>
      <c r="J1256" s="186">
        <f>SUM(H1256:I1256)</f>
        <v>0</v>
      </c>
      <c r="K1256" s="186">
        <f>J1256*1.27</f>
        <v>0</v>
      </c>
      <c r="L1256" s="994"/>
      <c r="M1256" s="47"/>
      <c r="N1256" s="34"/>
      <c r="O1256" s="422"/>
    </row>
    <row r="1257" spans="1:15" hidden="1" outlineLevel="1" x14ac:dyDescent="0.2">
      <c r="A1257" s="995">
        <v>3</v>
      </c>
      <c r="B1257" s="365"/>
      <c r="C1257" s="382"/>
      <c r="D1257" s="806"/>
      <c r="E1257" s="376"/>
      <c r="F1257" s="379"/>
      <c r="G1257" s="379"/>
      <c r="H1257" s="979">
        <f>D1257*F1257</f>
        <v>0</v>
      </c>
      <c r="I1257" s="980">
        <f>D1257*G1257</f>
        <v>0</v>
      </c>
      <c r="J1257" s="186">
        <f>SUM(H1257:I1257)</f>
        <v>0</v>
      </c>
      <c r="K1257" s="186">
        <f>J1257*1.27</f>
        <v>0</v>
      </c>
      <c r="L1257" s="994"/>
      <c r="M1257" s="47"/>
      <c r="N1257" s="34"/>
      <c r="O1257" s="422"/>
    </row>
    <row r="1258" spans="1:15" hidden="1" outlineLevel="1" x14ac:dyDescent="0.2">
      <c r="A1258" s="995">
        <v>4</v>
      </c>
      <c r="B1258" s="365"/>
      <c r="C1258" s="382"/>
      <c r="D1258" s="806"/>
      <c r="E1258" s="376"/>
      <c r="F1258" s="379"/>
      <c r="G1258" s="379"/>
      <c r="H1258" s="979">
        <f>D1258*F1258</f>
        <v>0</v>
      </c>
      <c r="I1258" s="980">
        <f>D1258*G1258</f>
        <v>0</v>
      </c>
      <c r="J1258" s="186">
        <f>SUM(H1258:I1258)</f>
        <v>0</v>
      </c>
      <c r="K1258" s="186">
        <f>J1258*1.27</f>
        <v>0</v>
      </c>
      <c r="L1258" s="994"/>
      <c r="M1258" s="47"/>
      <c r="N1258" s="34"/>
      <c r="O1258" s="422"/>
    </row>
    <row r="1259" spans="1:15" s="422" customFormat="1" ht="13.5" hidden="1" outlineLevel="1" thickBot="1" x14ac:dyDescent="0.25">
      <c r="A1259" s="15">
        <v>5</v>
      </c>
      <c r="B1259" s="791"/>
      <c r="C1259" s="797"/>
      <c r="D1259" s="807"/>
      <c r="E1259" s="791"/>
      <c r="F1259" s="791"/>
      <c r="G1259" s="791"/>
      <c r="H1259" s="979">
        <f>D1259*F1259</f>
        <v>0</v>
      </c>
      <c r="I1259" s="980">
        <f>D1259*G1259</f>
        <v>0</v>
      </c>
      <c r="J1259" s="186">
        <f>SUM(H1259:I1259)</f>
        <v>0</v>
      </c>
      <c r="K1259" s="186">
        <f>J1259*1.27</f>
        <v>0</v>
      </c>
      <c r="L1259" s="994"/>
      <c r="M1259" s="46"/>
      <c r="N1259" s="34"/>
    </row>
    <row r="1260" spans="1:15" s="17" customFormat="1" ht="28.5" hidden="1" customHeight="1" outlineLevel="1" thickBot="1" x14ac:dyDescent="0.25">
      <c r="A1260" s="1110" t="s">
        <v>322</v>
      </c>
      <c r="B1260" s="1111"/>
      <c r="C1260" s="799"/>
      <c r="D1260" s="808"/>
      <c r="E1260" s="809"/>
      <c r="F1260" s="810"/>
      <c r="G1260" s="810"/>
      <c r="H1260" s="198">
        <f>ROUND(SUM(H1254:H1259),0)</f>
        <v>0</v>
      </c>
      <c r="I1260" s="198">
        <f>ROUND(SUM(I1254:I1259),0)</f>
        <v>0</v>
      </c>
      <c r="J1260" s="199">
        <f>ROUND(SUM(J1254:J1259),0)</f>
        <v>0</v>
      </c>
      <c r="K1260" s="199">
        <f>ROUND(SUM(K1254:K1259),0)</f>
        <v>0</v>
      </c>
      <c r="L1260" s="274"/>
      <c r="M1260" s="46"/>
      <c r="N1260" s="34"/>
      <c r="O1260" s="23"/>
    </row>
    <row r="1261" spans="1:15" ht="25.5" customHeight="1" collapsed="1" thickBot="1" x14ac:dyDescent="0.25">
      <c r="A1261" s="643">
        <f>'18'!A41</f>
        <v>0</v>
      </c>
      <c r="B1261" s="644">
        <f>'18'!B41</f>
        <v>0</v>
      </c>
      <c r="C1261" s="645">
        <f>'18'!E41</f>
        <v>0</v>
      </c>
      <c r="D1261" s="645">
        <f>'18'!F41</f>
        <v>0</v>
      </c>
      <c r="E1261" s="645">
        <f>'18'!G41</f>
        <v>0</v>
      </c>
      <c r="F1261" s="1221" t="s">
        <v>20</v>
      </c>
      <c r="G1261" s="1222"/>
      <c r="H1261" s="200">
        <f>H1252+H1260</f>
        <v>0</v>
      </c>
      <c r="I1261" s="201">
        <f>I1252+I1260</f>
        <v>0</v>
      </c>
      <c r="J1261" s="202">
        <f>J1252+J1260</f>
        <v>0</v>
      </c>
      <c r="K1261" s="202">
        <f>K1252+K1260</f>
        <v>0</v>
      </c>
      <c r="L1261" s="300">
        <f>IF(K1232&gt;0,1,0)</f>
        <v>0</v>
      </c>
    </row>
    <row r="1262" spans="1:15" ht="5.25" customHeight="1" thickTop="1" x14ac:dyDescent="0.2">
      <c r="A1262" s="1217"/>
      <c r="B1262" s="1109"/>
      <c r="C1262" s="195"/>
      <c r="D1262" s="276"/>
      <c r="E1262" s="207"/>
      <c r="F1262" s="203"/>
      <c r="G1262" s="203"/>
      <c r="H1262" s="203"/>
      <c r="I1262" s="204"/>
      <c r="J1262" s="205"/>
      <c r="K1262" s="205"/>
      <c r="L1262" s="300"/>
    </row>
    <row r="1263" spans="1:15" ht="12.75" customHeight="1" x14ac:dyDescent="0.2">
      <c r="A1263" s="1207" t="s">
        <v>319</v>
      </c>
      <c r="B1263" s="1208"/>
      <c r="C1263" s="1199">
        <f>K1252</f>
        <v>0</v>
      </c>
      <c r="D1263" s="1199"/>
      <c r="E1263" s="1200"/>
      <c r="F1263" s="811"/>
      <c r="G1263" s="811"/>
      <c r="H1263" s="313">
        <f>H1252</f>
        <v>0</v>
      </c>
      <c r="I1263" s="314">
        <f>I1252</f>
        <v>0</v>
      </c>
      <c r="J1263" s="205"/>
      <c r="K1263" s="205"/>
      <c r="L1263" s="300">
        <f>IF(K1235&gt;0,1,0)</f>
        <v>0</v>
      </c>
      <c r="M1263" s="47"/>
    </row>
    <row r="1264" spans="1:15" ht="12.75" customHeight="1" x14ac:dyDescent="0.2">
      <c r="A1264" s="1185" t="s">
        <v>320</v>
      </c>
      <c r="B1264" s="1186"/>
      <c r="C1264" s="1215">
        <f>K1260</f>
        <v>0</v>
      </c>
      <c r="D1264" s="1215"/>
      <c r="E1264" s="1201"/>
      <c r="F1264" s="812"/>
      <c r="G1264" s="812"/>
      <c r="H1264" s="315">
        <f>H1260</f>
        <v>0</v>
      </c>
      <c r="I1264" s="316">
        <f>I1260</f>
        <v>0</v>
      </c>
      <c r="J1264" s="205"/>
      <c r="K1264" s="205"/>
      <c r="L1264" s="275"/>
      <c r="M1264" s="47"/>
    </row>
    <row r="1265" spans="1:15" ht="12.75" customHeight="1" thickBot="1" x14ac:dyDescent="0.3">
      <c r="A1265" s="1193" t="s">
        <v>145</v>
      </c>
      <c r="B1265" s="1194"/>
      <c r="C1265" s="1195">
        <f>SUM(C1263:D1264)</f>
        <v>0</v>
      </c>
      <c r="D1265" s="1196"/>
      <c r="E1265" s="292" t="str">
        <f>IF(C1265=K1261,"","Hiba!")</f>
        <v/>
      </c>
      <c r="F1265" s="813"/>
      <c r="G1265" s="813"/>
      <c r="H1265" s="813"/>
      <c r="I1265" s="814"/>
      <c r="J1265" s="205"/>
      <c r="K1265" s="205"/>
      <c r="L1265" s="275"/>
      <c r="M1265" s="47"/>
    </row>
    <row r="1266" spans="1:15" ht="6" customHeight="1" thickBot="1" x14ac:dyDescent="0.25">
      <c r="J1266" s="205"/>
      <c r="K1266" s="205"/>
      <c r="L1266" s="275"/>
      <c r="M1266" s="47"/>
    </row>
    <row r="1267" spans="1:15" s="5" customFormat="1" ht="26.25" hidden="1" outlineLevel="1" thickBot="1" x14ac:dyDescent="0.25">
      <c r="A1267" s="788" t="s">
        <v>6</v>
      </c>
      <c r="B1267" s="789" t="s">
        <v>7</v>
      </c>
      <c r="C1267" s="789" t="s">
        <v>69</v>
      </c>
      <c r="D1267" s="789" t="s">
        <v>8</v>
      </c>
      <c r="E1267" s="789" t="s">
        <v>9</v>
      </c>
      <c r="F1267" s="288" t="s">
        <v>10</v>
      </c>
      <c r="G1267" s="288" t="s">
        <v>11</v>
      </c>
      <c r="H1267" s="288" t="s">
        <v>12</v>
      </c>
      <c r="I1267" s="289" t="s">
        <v>13</v>
      </c>
      <c r="J1267" s="936" t="s">
        <v>0</v>
      </c>
      <c r="K1267" s="936" t="s">
        <v>1</v>
      </c>
      <c r="L1267" s="937"/>
      <c r="M1267" s="18" t="s">
        <v>37</v>
      </c>
      <c r="N1267" s="84"/>
    </row>
    <row r="1268" spans="1:15" ht="27.75" hidden="1" customHeight="1" outlineLevel="1" thickBot="1" x14ac:dyDescent="0.25">
      <c r="A1268" s="1121" t="s">
        <v>268</v>
      </c>
      <c r="B1268" s="1122"/>
      <c r="C1268" s="1122"/>
      <c r="D1268" s="1122"/>
      <c r="E1268" s="1122"/>
      <c r="F1268" s="1122"/>
      <c r="G1268" s="1122"/>
      <c r="H1268" s="1122"/>
      <c r="I1268" s="1123"/>
      <c r="J1268" s="855"/>
      <c r="K1268" s="855"/>
      <c r="L1268" s="469"/>
      <c r="M1268" s="467"/>
    </row>
    <row r="1269" spans="1:15" ht="15.75" hidden="1" outlineLevel="1" x14ac:dyDescent="0.2">
      <c r="A1269" s="1216">
        <v>1</v>
      </c>
      <c r="B1269" s="629"/>
      <c r="C1269" s="630"/>
      <c r="D1269" s="1214"/>
      <c r="E1269" s="1187" t="s">
        <v>15</v>
      </c>
      <c r="F1269" s="1190"/>
      <c r="G1269" s="1190"/>
      <c r="H1269" s="1206">
        <f>D1269*F1269</f>
        <v>0</v>
      </c>
      <c r="I1269" s="1179">
        <f>D1269*G1269</f>
        <v>0</v>
      </c>
      <c r="J1269" s="196">
        <f>SUM(H1269:I1269)</f>
        <v>0</v>
      </c>
      <c r="K1269" s="196">
        <f>J1269*1.27</f>
        <v>0</v>
      </c>
      <c r="M1269" s="1224"/>
      <c r="N1269" s="34"/>
      <c r="O1269" s="422"/>
    </row>
    <row r="1270" spans="1:15" ht="15.75" hidden="1" outlineLevel="1" x14ac:dyDescent="0.2">
      <c r="A1270" s="1177"/>
      <c r="B1270" s="964" t="s">
        <v>326</v>
      </c>
      <c r="C1270" s="631"/>
      <c r="D1270" s="1188"/>
      <c r="E1270" s="1097"/>
      <c r="F1270" s="1095"/>
      <c r="G1270" s="1095"/>
      <c r="H1270" s="1099"/>
      <c r="I1270" s="1098"/>
      <c r="J1270" s="196"/>
      <c r="K1270" s="196"/>
      <c r="L1270" s="273"/>
      <c r="M1270" s="1224"/>
      <c r="N1270" s="34"/>
      <c r="O1270" s="422"/>
    </row>
    <row r="1271" spans="1:15" ht="15.75" hidden="1" outlineLevel="1" x14ac:dyDescent="0.2">
      <c r="A1271" s="1124"/>
      <c r="B1271" s="637" t="s">
        <v>329</v>
      </c>
      <c r="C1271" s="631"/>
      <c r="D1271" s="1188"/>
      <c r="E1271" s="1097"/>
      <c r="F1271" s="1095"/>
      <c r="G1271" s="1095"/>
      <c r="H1271" s="1099"/>
      <c r="I1271" s="1098"/>
      <c r="J1271" s="196"/>
      <c r="K1271" s="196"/>
      <c r="L1271" s="273"/>
      <c r="M1271" s="725"/>
      <c r="N1271" s="34"/>
      <c r="O1271" s="422"/>
    </row>
    <row r="1272" spans="1:15" ht="15.75" hidden="1" outlineLevel="1" x14ac:dyDescent="0.2">
      <c r="A1272" s="1176">
        <v>2</v>
      </c>
      <c r="B1272" s="632"/>
      <c r="C1272" s="634"/>
      <c r="D1272" s="1188"/>
      <c r="E1272" s="1097" t="s">
        <v>15</v>
      </c>
      <c r="F1272" s="1095"/>
      <c r="G1272" s="1095"/>
      <c r="H1272" s="1099">
        <f>D1272*F1272</f>
        <v>0</v>
      </c>
      <c r="I1272" s="1098">
        <f>D1272*G1272</f>
        <v>0</v>
      </c>
      <c r="J1272" s="196">
        <f>SUM(H1272:I1272)</f>
        <v>0</v>
      </c>
      <c r="K1272" s="196">
        <f>J1272*1.27</f>
        <v>0</v>
      </c>
      <c r="L1272" s="273"/>
      <c r="M1272" s="1224"/>
      <c r="N1272" s="34"/>
      <c r="O1272" s="422"/>
    </row>
    <row r="1273" spans="1:15" ht="15.75" hidden="1" outlineLevel="1" x14ac:dyDescent="0.2">
      <c r="A1273" s="1177"/>
      <c r="B1273" s="964" t="s">
        <v>327</v>
      </c>
      <c r="C1273" s="631"/>
      <c r="D1273" s="1188"/>
      <c r="E1273" s="1097"/>
      <c r="F1273" s="1095"/>
      <c r="G1273" s="1095"/>
      <c r="H1273" s="1099"/>
      <c r="I1273" s="1098"/>
      <c r="J1273" s="196"/>
      <c r="K1273" s="196"/>
      <c r="L1273" s="273"/>
      <c r="M1273" s="1224"/>
      <c r="N1273" s="34"/>
      <c r="O1273" s="422"/>
    </row>
    <row r="1274" spans="1:15" ht="16.5" hidden="1" outlineLevel="1" thickBot="1" x14ac:dyDescent="0.25">
      <c r="A1274" s="1178"/>
      <c r="B1274" s="636" t="s">
        <v>328</v>
      </c>
      <c r="C1274" s="633"/>
      <c r="D1274" s="1189"/>
      <c r="E1274" s="1191"/>
      <c r="F1274" s="1192"/>
      <c r="G1274" s="1192"/>
      <c r="H1274" s="1184"/>
      <c r="I1274" s="1203"/>
      <c r="J1274" s="196"/>
      <c r="K1274" s="196"/>
      <c r="L1274" s="273"/>
      <c r="M1274" s="725"/>
      <c r="N1274" s="34"/>
      <c r="O1274" s="422"/>
    </row>
    <row r="1275" spans="1:15" ht="17.25" hidden="1" outlineLevel="1" thickTop="1" thickBot="1" x14ac:dyDescent="0.25">
      <c r="A1275" s="1124">
        <v>3</v>
      </c>
      <c r="B1275" s="298"/>
      <c r="C1275" s="299"/>
      <c r="D1275" s="1197"/>
      <c r="E1275" s="1212" t="s">
        <v>15</v>
      </c>
      <c r="F1275" s="1182"/>
      <c r="G1275" s="1182"/>
      <c r="H1275" s="1180">
        <f>D1275*F1275</f>
        <v>0</v>
      </c>
      <c r="I1275" s="1204">
        <f>D1275*G1275</f>
        <v>0</v>
      </c>
      <c r="J1275" s="196">
        <f>SUM(H1275:I1275)</f>
        <v>0</v>
      </c>
      <c r="K1275" s="196">
        <f>J1275*1.27</f>
        <v>0</v>
      </c>
      <c r="L1275" s="273"/>
      <c r="M1275" s="1224"/>
      <c r="N1275" s="34"/>
      <c r="O1275" s="422"/>
    </row>
    <row r="1276" spans="1:15" ht="16.5" hidden="1" outlineLevel="1" thickTop="1" x14ac:dyDescent="0.2">
      <c r="A1276" s="1115"/>
      <c r="B1276" s="187"/>
      <c r="C1276" s="294"/>
      <c r="D1276" s="1198"/>
      <c r="E1276" s="1213"/>
      <c r="F1276" s="1183"/>
      <c r="G1276" s="1183"/>
      <c r="H1276" s="1181"/>
      <c r="I1276" s="1205"/>
      <c r="J1276" s="196"/>
      <c r="K1276" s="196"/>
      <c r="L1276" s="273"/>
      <c r="M1276" s="1224"/>
      <c r="N1276" s="34"/>
      <c r="O1276" s="422"/>
    </row>
    <row r="1277" spans="1:15" hidden="1" outlineLevel="1" x14ac:dyDescent="0.2">
      <c r="A1277" s="803">
        <v>4</v>
      </c>
      <c r="B1277" s="365"/>
      <c r="C1277" s="382"/>
      <c r="D1277" s="996"/>
      <c r="E1277" s="376"/>
      <c r="F1277" s="379"/>
      <c r="G1277" s="379"/>
      <c r="H1277" s="979">
        <f t="shared" ref="H1277:H1288" si="136">D1277*F1277</f>
        <v>0</v>
      </c>
      <c r="I1277" s="980">
        <f t="shared" ref="I1277:I1288" si="137">D1277*G1277</f>
        <v>0</v>
      </c>
      <c r="J1277" s="186">
        <f t="shared" ref="J1277:J1288" si="138">SUM(H1277:I1277)</f>
        <v>0</v>
      </c>
      <c r="K1277" s="186">
        <f t="shared" ref="K1277:K1288" si="139">J1277*1.27</f>
        <v>0</v>
      </c>
      <c r="L1277" s="994"/>
      <c r="M1277" s="47"/>
      <c r="N1277" s="34"/>
      <c r="O1277" s="422"/>
    </row>
    <row r="1278" spans="1:15" hidden="1" outlineLevel="1" x14ac:dyDescent="0.2">
      <c r="A1278" s="804">
        <v>5</v>
      </c>
      <c r="B1278" s="794"/>
      <c r="C1278" s="795"/>
      <c r="D1278" s="792"/>
      <c r="E1278" s="796"/>
      <c r="F1278" s="790"/>
      <c r="G1278" s="790"/>
      <c r="H1278" s="997">
        <f t="shared" si="136"/>
        <v>0</v>
      </c>
      <c r="I1278" s="998">
        <f t="shared" si="137"/>
        <v>0</v>
      </c>
      <c r="J1278" s="186">
        <f t="shared" si="138"/>
        <v>0</v>
      </c>
      <c r="K1278" s="186">
        <f t="shared" si="139"/>
        <v>0</v>
      </c>
      <c r="L1278" s="994"/>
      <c r="M1278" s="47"/>
      <c r="N1278" s="34"/>
      <c r="O1278" s="422"/>
    </row>
    <row r="1279" spans="1:15" hidden="1" outlineLevel="1" x14ac:dyDescent="0.2">
      <c r="A1279" s="803">
        <v>6</v>
      </c>
      <c r="B1279" s="365"/>
      <c r="C1279" s="382"/>
      <c r="D1279" s="996"/>
      <c r="E1279" s="376"/>
      <c r="F1279" s="379"/>
      <c r="G1279" s="379"/>
      <c r="H1279" s="979">
        <f t="shared" si="136"/>
        <v>0</v>
      </c>
      <c r="I1279" s="980">
        <f t="shared" si="137"/>
        <v>0</v>
      </c>
      <c r="J1279" s="186">
        <f t="shared" si="138"/>
        <v>0</v>
      </c>
      <c r="K1279" s="186">
        <f t="shared" si="139"/>
        <v>0</v>
      </c>
      <c r="L1279" s="994"/>
      <c r="M1279" s="47"/>
      <c r="N1279" s="34"/>
      <c r="O1279" s="422"/>
    </row>
    <row r="1280" spans="1:15" hidden="1" outlineLevel="1" x14ac:dyDescent="0.2">
      <c r="A1280" s="804">
        <v>7</v>
      </c>
      <c r="B1280" s="365"/>
      <c r="C1280" s="382"/>
      <c r="D1280" s="996"/>
      <c r="E1280" s="376"/>
      <c r="F1280" s="379"/>
      <c r="G1280" s="379"/>
      <c r="H1280" s="979">
        <f t="shared" si="136"/>
        <v>0</v>
      </c>
      <c r="I1280" s="980">
        <f t="shared" si="137"/>
        <v>0</v>
      </c>
      <c r="J1280" s="186">
        <f t="shared" si="138"/>
        <v>0</v>
      </c>
      <c r="K1280" s="186">
        <f t="shared" si="139"/>
        <v>0</v>
      </c>
      <c r="L1280" s="994"/>
      <c r="M1280" s="47"/>
      <c r="N1280" s="34"/>
      <c r="O1280" s="422"/>
    </row>
    <row r="1281" spans="1:15" hidden="1" outlineLevel="1" x14ac:dyDescent="0.2">
      <c r="A1281" s="803">
        <v>8</v>
      </c>
      <c r="B1281" s="794"/>
      <c r="C1281" s="795"/>
      <c r="D1281" s="792"/>
      <c r="E1281" s="796"/>
      <c r="F1281" s="790"/>
      <c r="G1281" s="790"/>
      <c r="H1281" s="997">
        <f t="shared" si="136"/>
        <v>0</v>
      </c>
      <c r="I1281" s="998">
        <f t="shared" si="137"/>
        <v>0</v>
      </c>
      <c r="J1281" s="186">
        <f t="shared" si="138"/>
        <v>0</v>
      </c>
      <c r="K1281" s="186">
        <f t="shared" si="139"/>
        <v>0</v>
      </c>
      <c r="L1281" s="994"/>
      <c r="M1281" s="47"/>
      <c r="N1281" s="34"/>
      <c r="O1281" s="422"/>
    </row>
    <row r="1282" spans="1:15" hidden="1" outlineLevel="1" x14ac:dyDescent="0.2">
      <c r="A1282" s="804">
        <v>9</v>
      </c>
      <c r="B1282" s="365"/>
      <c r="C1282" s="382"/>
      <c r="D1282" s="996"/>
      <c r="E1282" s="376"/>
      <c r="F1282" s="379"/>
      <c r="G1282" s="379"/>
      <c r="H1282" s="979">
        <f t="shared" si="136"/>
        <v>0</v>
      </c>
      <c r="I1282" s="980">
        <f t="shared" si="137"/>
        <v>0</v>
      </c>
      <c r="J1282" s="186">
        <f t="shared" si="138"/>
        <v>0</v>
      </c>
      <c r="K1282" s="186">
        <f t="shared" si="139"/>
        <v>0</v>
      </c>
      <c r="L1282" s="994"/>
      <c r="M1282" s="47"/>
      <c r="N1282" s="34"/>
      <c r="O1282" s="422"/>
    </row>
    <row r="1283" spans="1:15" hidden="1" outlineLevel="1" x14ac:dyDescent="0.2">
      <c r="A1283" s="803">
        <v>10</v>
      </c>
      <c r="B1283" s="365"/>
      <c r="C1283" s="382"/>
      <c r="D1283" s="996"/>
      <c r="E1283" s="376"/>
      <c r="F1283" s="379"/>
      <c r="G1283" s="379"/>
      <c r="H1283" s="979">
        <f t="shared" si="136"/>
        <v>0</v>
      </c>
      <c r="I1283" s="980">
        <f t="shared" si="137"/>
        <v>0</v>
      </c>
      <c r="J1283" s="186">
        <f t="shared" si="138"/>
        <v>0</v>
      </c>
      <c r="K1283" s="186">
        <f t="shared" si="139"/>
        <v>0</v>
      </c>
      <c r="L1283" s="994"/>
      <c r="M1283" s="47"/>
      <c r="N1283" s="34"/>
      <c r="O1283" s="422"/>
    </row>
    <row r="1284" spans="1:15" hidden="1" outlineLevel="1" x14ac:dyDescent="0.2">
      <c r="A1284" s="804">
        <v>11</v>
      </c>
      <c r="B1284" s="365"/>
      <c r="C1284" s="382"/>
      <c r="D1284" s="996"/>
      <c r="E1284" s="376"/>
      <c r="F1284" s="379"/>
      <c r="G1284" s="379"/>
      <c r="H1284" s="979">
        <f t="shared" si="136"/>
        <v>0</v>
      </c>
      <c r="I1284" s="980">
        <f t="shared" si="137"/>
        <v>0</v>
      </c>
      <c r="J1284" s="186">
        <f t="shared" si="138"/>
        <v>0</v>
      </c>
      <c r="K1284" s="186">
        <f t="shared" si="139"/>
        <v>0</v>
      </c>
      <c r="L1284" s="994"/>
      <c r="M1284" s="47"/>
      <c r="N1284" s="34"/>
      <c r="O1284" s="422"/>
    </row>
    <row r="1285" spans="1:15" hidden="1" outlineLevel="1" x14ac:dyDescent="0.2">
      <c r="A1285" s="803">
        <v>12</v>
      </c>
      <c r="B1285" s="794"/>
      <c r="C1285" s="795"/>
      <c r="D1285" s="792"/>
      <c r="E1285" s="796"/>
      <c r="F1285" s="790"/>
      <c r="G1285" s="790"/>
      <c r="H1285" s="997">
        <f t="shared" si="136"/>
        <v>0</v>
      </c>
      <c r="I1285" s="998">
        <f t="shared" si="137"/>
        <v>0</v>
      </c>
      <c r="J1285" s="186">
        <f t="shared" si="138"/>
        <v>0</v>
      </c>
      <c r="K1285" s="186">
        <f t="shared" si="139"/>
        <v>0</v>
      </c>
      <c r="L1285" s="994"/>
      <c r="M1285" s="47"/>
      <c r="N1285" s="34"/>
      <c r="O1285" s="422"/>
    </row>
    <row r="1286" spans="1:15" hidden="1" outlineLevel="1" x14ac:dyDescent="0.2">
      <c r="A1286" s="804">
        <v>13</v>
      </c>
      <c r="B1286" s="365"/>
      <c r="C1286" s="382"/>
      <c r="D1286" s="996"/>
      <c r="E1286" s="376"/>
      <c r="F1286" s="379"/>
      <c r="G1286" s="379"/>
      <c r="H1286" s="979">
        <f t="shared" si="136"/>
        <v>0</v>
      </c>
      <c r="I1286" s="980">
        <f t="shared" si="137"/>
        <v>0</v>
      </c>
      <c r="J1286" s="186">
        <f t="shared" si="138"/>
        <v>0</v>
      </c>
      <c r="K1286" s="186">
        <f t="shared" si="139"/>
        <v>0</v>
      </c>
      <c r="L1286" s="994"/>
      <c r="M1286" s="47"/>
      <c r="N1286" s="34"/>
      <c r="O1286" s="422"/>
    </row>
    <row r="1287" spans="1:15" hidden="1" outlineLevel="1" x14ac:dyDescent="0.2">
      <c r="A1287" s="803">
        <v>14</v>
      </c>
      <c r="B1287" s="365"/>
      <c r="C1287" s="382"/>
      <c r="D1287" s="996"/>
      <c r="E1287" s="376"/>
      <c r="F1287" s="379"/>
      <c r="G1287" s="379"/>
      <c r="H1287" s="979">
        <f t="shared" si="136"/>
        <v>0</v>
      </c>
      <c r="I1287" s="980">
        <f t="shared" si="137"/>
        <v>0</v>
      </c>
      <c r="J1287" s="186">
        <f t="shared" si="138"/>
        <v>0</v>
      </c>
      <c r="K1287" s="186">
        <f t="shared" si="139"/>
        <v>0</v>
      </c>
      <c r="L1287" s="994"/>
      <c r="M1287" s="47"/>
      <c r="N1287" s="34"/>
      <c r="O1287" s="422"/>
    </row>
    <row r="1288" spans="1:15" s="537" customFormat="1" ht="13.5" hidden="1" outlineLevel="1" thickBot="1" x14ac:dyDescent="0.25">
      <c r="A1288" s="805">
        <v>15</v>
      </c>
      <c r="B1288" s="798" t="s">
        <v>147</v>
      </c>
      <c r="C1288" s="797"/>
      <c r="D1288" s="793"/>
      <c r="E1288" s="798" t="s">
        <v>26</v>
      </c>
      <c r="F1288" s="791"/>
      <c r="G1288" s="791"/>
      <c r="H1288" s="924">
        <f t="shared" si="136"/>
        <v>0</v>
      </c>
      <c r="I1288" s="925">
        <f t="shared" si="137"/>
        <v>0</v>
      </c>
      <c r="J1288" s="196">
        <f t="shared" si="138"/>
        <v>0</v>
      </c>
      <c r="K1288" s="196">
        <f t="shared" si="139"/>
        <v>0</v>
      </c>
      <c r="L1288" s="273"/>
      <c r="M1288" s="47"/>
      <c r="N1288" s="34"/>
    </row>
    <row r="1289" spans="1:15" s="537" customFormat="1" ht="28.5" hidden="1" customHeight="1" outlineLevel="1" thickBot="1" x14ac:dyDescent="0.25">
      <c r="A1289" s="1118" t="s">
        <v>321</v>
      </c>
      <c r="B1289" s="1119"/>
      <c r="C1289" s="799"/>
      <c r="D1289" s="800"/>
      <c r="E1289" s="801"/>
      <c r="F1289" s="802"/>
      <c r="G1289" s="802"/>
      <c r="H1289" s="198">
        <f>ROUND(SUM(H1268:H1288),0)</f>
        <v>0</v>
      </c>
      <c r="I1289" s="198">
        <f>ROUND(SUM(I1268:I1288),0)</f>
        <v>0</v>
      </c>
      <c r="J1289" s="199">
        <f>ROUND(SUM(J1269:J1288),0)</f>
        <v>0</v>
      </c>
      <c r="K1289" s="199">
        <f>ROUND(SUM(K1269:K1288),0)</f>
        <v>0</v>
      </c>
      <c r="L1289" s="274"/>
      <c r="M1289" s="47"/>
      <c r="N1289" s="34"/>
    </row>
    <row r="1290" spans="1:15" ht="27.75" hidden="1" customHeight="1" outlineLevel="1" thickBot="1" x14ac:dyDescent="0.25">
      <c r="A1290" s="1121" t="s">
        <v>267</v>
      </c>
      <c r="B1290" s="1122"/>
      <c r="C1290" s="1122"/>
      <c r="D1290" s="1122"/>
      <c r="E1290" s="1122"/>
      <c r="F1290" s="1122"/>
      <c r="G1290" s="1122"/>
      <c r="H1290" s="1122"/>
      <c r="I1290" s="1123"/>
      <c r="J1290" s="855"/>
      <c r="K1290" s="855"/>
      <c r="L1290" s="469"/>
      <c r="M1290" s="467"/>
    </row>
    <row r="1291" spans="1:15" s="537" customFormat="1" ht="15.75" hidden="1" outlineLevel="1" x14ac:dyDescent="0.2">
      <c r="A1291" s="1210">
        <v>1</v>
      </c>
      <c r="B1291" s="298"/>
      <c r="C1291" s="706"/>
      <c r="D1291" s="1219"/>
      <c r="E1291" s="1218" t="s">
        <v>21</v>
      </c>
      <c r="F1291" s="1209"/>
      <c r="G1291" s="1209"/>
      <c r="H1291" s="1223">
        <f>D1291*F1291</f>
        <v>0</v>
      </c>
      <c r="I1291" s="1202">
        <f>D1291*G1291</f>
        <v>0</v>
      </c>
      <c r="J1291" s="196">
        <f>SUM(H1291:I1291)</f>
        <v>0</v>
      </c>
      <c r="K1291" s="196">
        <f>J1291*1.27</f>
        <v>0</v>
      </c>
      <c r="L1291" s="273"/>
      <c r="M1291" s="1224"/>
      <c r="N1291" s="34"/>
    </row>
    <row r="1292" spans="1:15" s="537" customFormat="1" ht="15.75" hidden="1" outlineLevel="1" x14ac:dyDescent="0.2">
      <c r="A1292" s="1211"/>
      <c r="B1292" s="35"/>
      <c r="C1292" s="684"/>
      <c r="D1292" s="1220"/>
      <c r="E1292" s="1096"/>
      <c r="F1292" s="1094"/>
      <c r="G1292" s="1094"/>
      <c r="H1292" s="1125"/>
      <c r="I1292" s="1126"/>
      <c r="J1292" s="196"/>
      <c r="K1292" s="196"/>
      <c r="L1292" s="273"/>
      <c r="M1292" s="1224"/>
      <c r="N1292" s="34"/>
    </row>
    <row r="1293" spans="1:15" hidden="1" outlineLevel="1" x14ac:dyDescent="0.2">
      <c r="A1293" s="995">
        <v>2</v>
      </c>
      <c r="B1293" s="365"/>
      <c r="C1293" s="382"/>
      <c r="D1293" s="806"/>
      <c r="E1293" s="376"/>
      <c r="F1293" s="379"/>
      <c r="G1293" s="379"/>
      <c r="H1293" s="979">
        <f>D1293*F1293</f>
        <v>0</v>
      </c>
      <c r="I1293" s="980">
        <f>D1293*G1293</f>
        <v>0</v>
      </c>
      <c r="J1293" s="186">
        <f>SUM(H1293:I1293)</f>
        <v>0</v>
      </c>
      <c r="K1293" s="186">
        <f>J1293*1.27</f>
        <v>0</v>
      </c>
      <c r="L1293" s="994"/>
      <c r="M1293" s="47"/>
      <c r="N1293" s="34"/>
      <c r="O1293" s="422"/>
    </row>
    <row r="1294" spans="1:15" hidden="1" outlineLevel="1" x14ac:dyDescent="0.2">
      <c r="A1294" s="995">
        <v>3</v>
      </c>
      <c r="B1294" s="365"/>
      <c r="C1294" s="382"/>
      <c r="D1294" s="806"/>
      <c r="E1294" s="376"/>
      <c r="F1294" s="379"/>
      <c r="G1294" s="379"/>
      <c r="H1294" s="979">
        <f>D1294*F1294</f>
        <v>0</v>
      </c>
      <c r="I1294" s="980">
        <f>D1294*G1294</f>
        <v>0</v>
      </c>
      <c r="J1294" s="186">
        <f>SUM(H1294:I1294)</f>
        <v>0</v>
      </c>
      <c r="K1294" s="186">
        <f>J1294*1.27</f>
        <v>0</v>
      </c>
      <c r="L1294" s="994"/>
      <c r="M1294" s="47"/>
      <c r="N1294" s="34"/>
      <c r="O1294" s="422"/>
    </row>
    <row r="1295" spans="1:15" hidden="1" outlineLevel="1" x14ac:dyDescent="0.2">
      <c r="A1295" s="995">
        <v>4</v>
      </c>
      <c r="B1295" s="365"/>
      <c r="C1295" s="382"/>
      <c r="D1295" s="806"/>
      <c r="E1295" s="376"/>
      <c r="F1295" s="379"/>
      <c r="G1295" s="379"/>
      <c r="H1295" s="979">
        <f>D1295*F1295</f>
        <v>0</v>
      </c>
      <c r="I1295" s="980">
        <f>D1295*G1295</f>
        <v>0</v>
      </c>
      <c r="J1295" s="186">
        <f>SUM(H1295:I1295)</f>
        <v>0</v>
      </c>
      <c r="K1295" s="186">
        <f>J1295*1.27</f>
        <v>0</v>
      </c>
      <c r="L1295" s="994"/>
      <c r="M1295" s="47"/>
      <c r="N1295" s="34"/>
      <c r="O1295" s="422"/>
    </row>
    <row r="1296" spans="1:15" s="422" customFormat="1" ht="13.5" hidden="1" outlineLevel="1" thickBot="1" x14ac:dyDescent="0.25">
      <c r="A1296" s="15">
        <v>5</v>
      </c>
      <c r="B1296" s="791"/>
      <c r="C1296" s="797"/>
      <c r="D1296" s="807"/>
      <c r="E1296" s="791"/>
      <c r="F1296" s="791"/>
      <c r="G1296" s="791"/>
      <c r="H1296" s="979">
        <f>D1296*F1296</f>
        <v>0</v>
      </c>
      <c r="I1296" s="980">
        <f>D1296*G1296</f>
        <v>0</v>
      </c>
      <c r="J1296" s="186">
        <f>SUM(H1296:I1296)</f>
        <v>0</v>
      </c>
      <c r="K1296" s="186">
        <f>J1296*1.27</f>
        <v>0</v>
      </c>
      <c r="L1296" s="994"/>
      <c r="M1296" s="46"/>
      <c r="N1296" s="34"/>
    </row>
    <row r="1297" spans="1:15" s="17" customFormat="1" ht="28.5" hidden="1" customHeight="1" outlineLevel="1" thickBot="1" x14ac:dyDescent="0.25">
      <c r="A1297" s="1110" t="s">
        <v>322</v>
      </c>
      <c r="B1297" s="1111"/>
      <c r="C1297" s="799"/>
      <c r="D1297" s="808"/>
      <c r="E1297" s="809"/>
      <c r="F1297" s="810"/>
      <c r="G1297" s="810"/>
      <c r="H1297" s="198">
        <f>ROUND(SUM(H1291:H1296),0)</f>
        <v>0</v>
      </c>
      <c r="I1297" s="198">
        <f>ROUND(SUM(I1291:I1296),0)</f>
        <v>0</v>
      </c>
      <c r="J1297" s="199">
        <f>ROUND(SUM(J1291:J1296),0)</f>
        <v>0</v>
      </c>
      <c r="K1297" s="199">
        <f>ROUND(SUM(K1291:K1296),0)</f>
        <v>0</v>
      </c>
      <c r="L1297" s="274"/>
      <c r="M1297" s="46"/>
      <c r="N1297" s="34"/>
      <c r="O1297" s="23"/>
    </row>
    <row r="1298" spans="1:15" ht="25.5" customHeight="1" collapsed="1" thickBot="1" x14ac:dyDescent="0.25">
      <c r="A1298" s="643">
        <f>'18'!A42</f>
        <v>0</v>
      </c>
      <c r="B1298" s="644">
        <f>'18'!B42</f>
        <v>0</v>
      </c>
      <c r="C1298" s="645">
        <f>'18'!E42</f>
        <v>0</v>
      </c>
      <c r="D1298" s="645">
        <f>'18'!F42</f>
        <v>0</v>
      </c>
      <c r="E1298" s="645">
        <f>'18'!G42</f>
        <v>0</v>
      </c>
      <c r="F1298" s="1221" t="s">
        <v>20</v>
      </c>
      <c r="G1298" s="1222"/>
      <c r="H1298" s="200">
        <f>H1289+H1297</f>
        <v>0</v>
      </c>
      <c r="I1298" s="201">
        <f>I1289+I1297</f>
        <v>0</v>
      </c>
      <c r="J1298" s="202">
        <f>J1289+J1297</f>
        <v>0</v>
      </c>
      <c r="K1298" s="202">
        <f>K1289+K1297</f>
        <v>0</v>
      </c>
      <c r="L1298" s="300">
        <f>IF(K1269&gt;0,1,0)</f>
        <v>0</v>
      </c>
    </row>
    <row r="1299" spans="1:15" ht="5.25" customHeight="1" thickTop="1" x14ac:dyDescent="0.2">
      <c r="A1299" s="1217"/>
      <c r="B1299" s="1109"/>
      <c r="C1299" s="195"/>
      <c r="D1299" s="276"/>
      <c r="E1299" s="207"/>
      <c r="F1299" s="203"/>
      <c r="G1299" s="203"/>
      <c r="H1299" s="203"/>
      <c r="I1299" s="204"/>
      <c r="J1299" s="205"/>
      <c r="K1299" s="205"/>
      <c r="L1299" s="300"/>
    </row>
    <row r="1300" spans="1:15" ht="12.75" customHeight="1" x14ac:dyDescent="0.2">
      <c r="A1300" s="1207" t="s">
        <v>319</v>
      </c>
      <c r="B1300" s="1208"/>
      <c r="C1300" s="1199">
        <f>K1289</f>
        <v>0</v>
      </c>
      <c r="D1300" s="1199"/>
      <c r="E1300" s="1200"/>
      <c r="F1300" s="811"/>
      <c r="G1300" s="811"/>
      <c r="H1300" s="313">
        <f>H1289</f>
        <v>0</v>
      </c>
      <c r="I1300" s="314">
        <f>I1289</f>
        <v>0</v>
      </c>
      <c r="J1300" s="205"/>
      <c r="K1300" s="205"/>
      <c r="L1300" s="300">
        <f>IF(K1272&gt;0,1,0)</f>
        <v>0</v>
      </c>
      <c r="M1300" s="47"/>
    </row>
    <row r="1301" spans="1:15" ht="12.75" customHeight="1" x14ac:dyDescent="0.2">
      <c r="A1301" s="1185" t="s">
        <v>320</v>
      </c>
      <c r="B1301" s="1186"/>
      <c r="C1301" s="1215">
        <f>K1297</f>
        <v>0</v>
      </c>
      <c r="D1301" s="1215"/>
      <c r="E1301" s="1201"/>
      <c r="F1301" s="812"/>
      <c r="G1301" s="812"/>
      <c r="H1301" s="315">
        <f>H1297</f>
        <v>0</v>
      </c>
      <c r="I1301" s="316">
        <f>I1297</f>
        <v>0</v>
      </c>
      <c r="J1301" s="205"/>
      <c r="K1301" s="205"/>
      <c r="L1301" s="275"/>
      <c r="M1301" s="47"/>
    </row>
    <row r="1302" spans="1:15" ht="12.75" customHeight="1" thickBot="1" x14ac:dyDescent="0.3">
      <c r="A1302" s="1193" t="s">
        <v>145</v>
      </c>
      <c r="B1302" s="1194"/>
      <c r="C1302" s="1195">
        <f>SUM(C1300:D1301)</f>
        <v>0</v>
      </c>
      <c r="D1302" s="1196"/>
      <c r="E1302" s="292" t="str">
        <f>IF(C1302=K1298,"","Hiba!")</f>
        <v/>
      </c>
      <c r="F1302" s="813"/>
      <c r="G1302" s="813"/>
      <c r="H1302" s="813"/>
      <c r="I1302" s="814"/>
      <c r="J1302" s="205"/>
      <c r="K1302" s="205"/>
      <c r="L1302" s="275"/>
      <c r="M1302" s="47"/>
    </row>
    <row r="1303" spans="1:15" ht="6" customHeight="1" thickBot="1" x14ac:dyDescent="0.25">
      <c r="J1303" s="205"/>
      <c r="K1303" s="205"/>
      <c r="L1303" s="275"/>
      <c r="M1303" s="47"/>
    </row>
    <row r="1304" spans="1:15" s="5" customFormat="1" ht="26.25" hidden="1" outlineLevel="1" thickBot="1" x14ac:dyDescent="0.25">
      <c r="A1304" s="788" t="s">
        <v>6</v>
      </c>
      <c r="B1304" s="789" t="s">
        <v>7</v>
      </c>
      <c r="C1304" s="789" t="s">
        <v>69</v>
      </c>
      <c r="D1304" s="789" t="s">
        <v>8</v>
      </c>
      <c r="E1304" s="789" t="s">
        <v>9</v>
      </c>
      <c r="F1304" s="288" t="s">
        <v>10</v>
      </c>
      <c r="G1304" s="288" t="s">
        <v>11</v>
      </c>
      <c r="H1304" s="288" t="s">
        <v>12</v>
      </c>
      <c r="I1304" s="289" t="s">
        <v>13</v>
      </c>
      <c r="J1304" s="936" t="s">
        <v>0</v>
      </c>
      <c r="K1304" s="936" t="s">
        <v>1</v>
      </c>
      <c r="L1304" s="937"/>
      <c r="M1304" s="18" t="s">
        <v>37</v>
      </c>
      <c r="N1304" s="84"/>
    </row>
    <row r="1305" spans="1:15" ht="27.75" hidden="1" customHeight="1" outlineLevel="1" thickBot="1" x14ac:dyDescent="0.25">
      <c r="A1305" s="1121" t="s">
        <v>268</v>
      </c>
      <c r="B1305" s="1122"/>
      <c r="C1305" s="1122"/>
      <c r="D1305" s="1122"/>
      <c r="E1305" s="1122"/>
      <c r="F1305" s="1122"/>
      <c r="G1305" s="1122"/>
      <c r="H1305" s="1122"/>
      <c r="I1305" s="1123"/>
      <c r="J1305" s="855"/>
      <c r="K1305" s="855"/>
      <c r="L1305" s="469"/>
      <c r="M1305" s="467"/>
    </row>
    <row r="1306" spans="1:15" ht="15.75" hidden="1" outlineLevel="1" x14ac:dyDescent="0.2">
      <c r="A1306" s="1216">
        <v>1</v>
      </c>
      <c r="B1306" s="629"/>
      <c r="C1306" s="630"/>
      <c r="D1306" s="1214"/>
      <c r="E1306" s="1187" t="s">
        <v>15</v>
      </c>
      <c r="F1306" s="1190"/>
      <c r="G1306" s="1190"/>
      <c r="H1306" s="1206">
        <f>D1306*F1306</f>
        <v>0</v>
      </c>
      <c r="I1306" s="1179">
        <f>D1306*G1306</f>
        <v>0</v>
      </c>
      <c r="J1306" s="196">
        <f>SUM(H1306:I1306)</f>
        <v>0</v>
      </c>
      <c r="K1306" s="196">
        <f>J1306*1.27</f>
        <v>0</v>
      </c>
      <c r="M1306" s="1224"/>
      <c r="N1306" s="34"/>
      <c r="O1306" s="422"/>
    </row>
    <row r="1307" spans="1:15" ht="15.75" hidden="1" outlineLevel="1" x14ac:dyDescent="0.2">
      <c r="A1307" s="1177"/>
      <c r="B1307" s="964" t="s">
        <v>326</v>
      </c>
      <c r="C1307" s="631"/>
      <c r="D1307" s="1188"/>
      <c r="E1307" s="1097"/>
      <c r="F1307" s="1095"/>
      <c r="G1307" s="1095"/>
      <c r="H1307" s="1099"/>
      <c r="I1307" s="1098"/>
      <c r="J1307" s="196"/>
      <c r="K1307" s="196"/>
      <c r="L1307" s="273"/>
      <c r="M1307" s="1224"/>
      <c r="N1307" s="34"/>
      <c r="O1307" s="422"/>
    </row>
    <row r="1308" spans="1:15" ht="15.75" hidden="1" outlineLevel="1" x14ac:dyDescent="0.2">
      <c r="A1308" s="1124"/>
      <c r="B1308" s="637" t="s">
        <v>329</v>
      </c>
      <c r="C1308" s="631"/>
      <c r="D1308" s="1188"/>
      <c r="E1308" s="1097"/>
      <c r="F1308" s="1095"/>
      <c r="G1308" s="1095"/>
      <c r="H1308" s="1099"/>
      <c r="I1308" s="1098"/>
      <c r="J1308" s="196"/>
      <c r="K1308" s="196"/>
      <c r="L1308" s="273"/>
      <c r="M1308" s="725"/>
      <c r="N1308" s="34"/>
      <c r="O1308" s="422"/>
    </row>
    <row r="1309" spans="1:15" ht="15.75" hidden="1" outlineLevel="1" x14ac:dyDescent="0.2">
      <c r="A1309" s="1176">
        <v>2</v>
      </c>
      <c r="B1309" s="632"/>
      <c r="C1309" s="634"/>
      <c r="D1309" s="1188"/>
      <c r="E1309" s="1097" t="s">
        <v>15</v>
      </c>
      <c r="F1309" s="1095"/>
      <c r="G1309" s="1095"/>
      <c r="H1309" s="1099">
        <f>D1309*F1309</f>
        <v>0</v>
      </c>
      <c r="I1309" s="1098">
        <f>D1309*G1309</f>
        <v>0</v>
      </c>
      <c r="J1309" s="196">
        <f>SUM(H1309:I1309)</f>
        <v>0</v>
      </c>
      <c r="K1309" s="196">
        <f>J1309*1.27</f>
        <v>0</v>
      </c>
      <c r="L1309" s="273"/>
      <c r="M1309" s="1224"/>
      <c r="N1309" s="34"/>
      <c r="O1309" s="422"/>
    </row>
    <row r="1310" spans="1:15" ht="15.75" hidden="1" outlineLevel="1" x14ac:dyDescent="0.2">
      <c r="A1310" s="1177"/>
      <c r="B1310" s="964" t="s">
        <v>327</v>
      </c>
      <c r="C1310" s="631"/>
      <c r="D1310" s="1188"/>
      <c r="E1310" s="1097"/>
      <c r="F1310" s="1095"/>
      <c r="G1310" s="1095"/>
      <c r="H1310" s="1099"/>
      <c r="I1310" s="1098"/>
      <c r="J1310" s="196"/>
      <c r="K1310" s="196"/>
      <c r="L1310" s="273"/>
      <c r="M1310" s="1224"/>
      <c r="N1310" s="34"/>
      <c r="O1310" s="422"/>
    </row>
    <row r="1311" spans="1:15" ht="16.5" hidden="1" outlineLevel="1" thickBot="1" x14ac:dyDescent="0.25">
      <c r="A1311" s="1178"/>
      <c r="B1311" s="636" t="s">
        <v>328</v>
      </c>
      <c r="C1311" s="633"/>
      <c r="D1311" s="1189"/>
      <c r="E1311" s="1191"/>
      <c r="F1311" s="1192"/>
      <c r="G1311" s="1192"/>
      <c r="H1311" s="1184"/>
      <c r="I1311" s="1203"/>
      <c r="J1311" s="196"/>
      <c r="K1311" s="196"/>
      <c r="L1311" s="273"/>
      <c r="M1311" s="725"/>
      <c r="N1311" s="34"/>
      <c r="O1311" s="422"/>
    </row>
    <row r="1312" spans="1:15" ht="17.25" hidden="1" outlineLevel="1" thickTop="1" thickBot="1" x14ac:dyDescent="0.25">
      <c r="A1312" s="1124">
        <v>3</v>
      </c>
      <c r="B1312" s="298"/>
      <c r="C1312" s="299"/>
      <c r="D1312" s="1197"/>
      <c r="E1312" s="1212" t="s">
        <v>15</v>
      </c>
      <c r="F1312" s="1182"/>
      <c r="G1312" s="1182"/>
      <c r="H1312" s="1180">
        <f>D1312*F1312</f>
        <v>0</v>
      </c>
      <c r="I1312" s="1204">
        <f>D1312*G1312</f>
        <v>0</v>
      </c>
      <c r="J1312" s="196">
        <f>SUM(H1312:I1312)</f>
        <v>0</v>
      </c>
      <c r="K1312" s="196">
        <f>J1312*1.27</f>
        <v>0</v>
      </c>
      <c r="L1312" s="273"/>
      <c r="M1312" s="1224"/>
      <c r="N1312" s="34"/>
      <c r="O1312" s="422"/>
    </row>
    <row r="1313" spans="1:15" ht="16.5" hidden="1" outlineLevel="1" thickTop="1" x14ac:dyDescent="0.2">
      <c r="A1313" s="1115"/>
      <c r="B1313" s="187"/>
      <c r="C1313" s="294"/>
      <c r="D1313" s="1198"/>
      <c r="E1313" s="1213"/>
      <c r="F1313" s="1183"/>
      <c r="G1313" s="1183"/>
      <c r="H1313" s="1181"/>
      <c r="I1313" s="1205"/>
      <c r="J1313" s="196"/>
      <c r="K1313" s="196"/>
      <c r="L1313" s="273"/>
      <c r="M1313" s="1224"/>
      <c r="N1313" s="34"/>
      <c r="O1313" s="422"/>
    </row>
    <row r="1314" spans="1:15" hidden="1" outlineLevel="1" x14ac:dyDescent="0.2">
      <c r="A1314" s="803">
        <v>4</v>
      </c>
      <c r="B1314" s="365"/>
      <c r="C1314" s="382"/>
      <c r="D1314" s="996"/>
      <c r="E1314" s="376"/>
      <c r="F1314" s="379"/>
      <c r="G1314" s="379"/>
      <c r="H1314" s="979">
        <f t="shared" ref="H1314:H1325" si="140">D1314*F1314</f>
        <v>0</v>
      </c>
      <c r="I1314" s="980">
        <f t="shared" ref="I1314:I1325" si="141">D1314*G1314</f>
        <v>0</v>
      </c>
      <c r="J1314" s="186">
        <f t="shared" ref="J1314:J1325" si="142">SUM(H1314:I1314)</f>
        <v>0</v>
      </c>
      <c r="K1314" s="186">
        <f t="shared" ref="K1314:K1325" si="143">J1314*1.27</f>
        <v>0</v>
      </c>
      <c r="L1314" s="994"/>
      <c r="M1314" s="47"/>
      <c r="N1314" s="34"/>
      <c r="O1314" s="422"/>
    </row>
    <row r="1315" spans="1:15" hidden="1" outlineLevel="1" x14ac:dyDescent="0.2">
      <c r="A1315" s="804">
        <v>5</v>
      </c>
      <c r="B1315" s="794"/>
      <c r="C1315" s="795"/>
      <c r="D1315" s="792"/>
      <c r="E1315" s="796"/>
      <c r="F1315" s="790"/>
      <c r="G1315" s="790"/>
      <c r="H1315" s="997">
        <f t="shared" si="140"/>
        <v>0</v>
      </c>
      <c r="I1315" s="998">
        <f t="shared" si="141"/>
        <v>0</v>
      </c>
      <c r="J1315" s="186">
        <f t="shared" si="142"/>
        <v>0</v>
      </c>
      <c r="K1315" s="186">
        <f t="shared" si="143"/>
        <v>0</v>
      </c>
      <c r="L1315" s="994"/>
      <c r="M1315" s="47"/>
      <c r="N1315" s="34"/>
      <c r="O1315" s="422"/>
    </row>
    <row r="1316" spans="1:15" hidden="1" outlineLevel="1" x14ac:dyDescent="0.2">
      <c r="A1316" s="803">
        <v>6</v>
      </c>
      <c r="B1316" s="365"/>
      <c r="C1316" s="382"/>
      <c r="D1316" s="996"/>
      <c r="E1316" s="376"/>
      <c r="F1316" s="379"/>
      <c r="G1316" s="379"/>
      <c r="H1316" s="979">
        <f t="shared" si="140"/>
        <v>0</v>
      </c>
      <c r="I1316" s="980">
        <f t="shared" si="141"/>
        <v>0</v>
      </c>
      <c r="J1316" s="186">
        <f t="shared" si="142"/>
        <v>0</v>
      </c>
      <c r="K1316" s="186">
        <f t="shared" si="143"/>
        <v>0</v>
      </c>
      <c r="L1316" s="994"/>
      <c r="M1316" s="47"/>
      <c r="N1316" s="34"/>
      <c r="O1316" s="422"/>
    </row>
    <row r="1317" spans="1:15" hidden="1" outlineLevel="1" x14ac:dyDescent="0.2">
      <c r="A1317" s="804">
        <v>7</v>
      </c>
      <c r="B1317" s="365"/>
      <c r="C1317" s="382"/>
      <c r="D1317" s="996"/>
      <c r="E1317" s="376"/>
      <c r="F1317" s="379"/>
      <c r="G1317" s="379"/>
      <c r="H1317" s="979">
        <f t="shared" si="140"/>
        <v>0</v>
      </c>
      <c r="I1317" s="980">
        <f t="shared" si="141"/>
        <v>0</v>
      </c>
      <c r="J1317" s="186">
        <f t="shared" si="142"/>
        <v>0</v>
      </c>
      <c r="K1317" s="186">
        <f t="shared" si="143"/>
        <v>0</v>
      </c>
      <c r="L1317" s="994"/>
      <c r="M1317" s="47"/>
      <c r="N1317" s="34"/>
      <c r="O1317" s="422"/>
    </row>
    <row r="1318" spans="1:15" hidden="1" outlineLevel="1" x14ac:dyDescent="0.2">
      <c r="A1318" s="803">
        <v>8</v>
      </c>
      <c r="B1318" s="794"/>
      <c r="C1318" s="795"/>
      <c r="D1318" s="792"/>
      <c r="E1318" s="796"/>
      <c r="F1318" s="790"/>
      <c r="G1318" s="790"/>
      <c r="H1318" s="997">
        <f t="shared" si="140"/>
        <v>0</v>
      </c>
      <c r="I1318" s="998">
        <f t="shared" si="141"/>
        <v>0</v>
      </c>
      <c r="J1318" s="186">
        <f t="shared" si="142"/>
        <v>0</v>
      </c>
      <c r="K1318" s="186">
        <f t="shared" si="143"/>
        <v>0</v>
      </c>
      <c r="L1318" s="994"/>
      <c r="M1318" s="47"/>
      <c r="N1318" s="34"/>
      <c r="O1318" s="422"/>
    </row>
    <row r="1319" spans="1:15" hidden="1" outlineLevel="1" x14ac:dyDescent="0.2">
      <c r="A1319" s="804">
        <v>9</v>
      </c>
      <c r="B1319" s="365"/>
      <c r="C1319" s="382"/>
      <c r="D1319" s="996"/>
      <c r="E1319" s="376"/>
      <c r="F1319" s="379"/>
      <c r="G1319" s="379"/>
      <c r="H1319" s="979">
        <f t="shared" si="140"/>
        <v>0</v>
      </c>
      <c r="I1319" s="980">
        <f t="shared" si="141"/>
        <v>0</v>
      </c>
      <c r="J1319" s="186">
        <f t="shared" si="142"/>
        <v>0</v>
      </c>
      <c r="K1319" s="186">
        <f t="shared" si="143"/>
        <v>0</v>
      </c>
      <c r="L1319" s="994"/>
      <c r="M1319" s="47"/>
      <c r="N1319" s="34"/>
      <c r="O1319" s="422"/>
    </row>
    <row r="1320" spans="1:15" hidden="1" outlineLevel="1" x14ac:dyDescent="0.2">
      <c r="A1320" s="803">
        <v>10</v>
      </c>
      <c r="B1320" s="365"/>
      <c r="C1320" s="382"/>
      <c r="D1320" s="996"/>
      <c r="E1320" s="376"/>
      <c r="F1320" s="379"/>
      <c r="G1320" s="379"/>
      <c r="H1320" s="979">
        <f t="shared" si="140"/>
        <v>0</v>
      </c>
      <c r="I1320" s="980">
        <f t="shared" si="141"/>
        <v>0</v>
      </c>
      <c r="J1320" s="186">
        <f t="shared" si="142"/>
        <v>0</v>
      </c>
      <c r="K1320" s="186">
        <f t="shared" si="143"/>
        <v>0</v>
      </c>
      <c r="L1320" s="994"/>
      <c r="M1320" s="47"/>
      <c r="N1320" s="34"/>
      <c r="O1320" s="422"/>
    </row>
    <row r="1321" spans="1:15" hidden="1" outlineLevel="1" x14ac:dyDescent="0.2">
      <c r="A1321" s="804">
        <v>11</v>
      </c>
      <c r="B1321" s="365"/>
      <c r="C1321" s="382"/>
      <c r="D1321" s="996"/>
      <c r="E1321" s="376"/>
      <c r="F1321" s="379"/>
      <c r="G1321" s="379"/>
      <c r="H1321" s="979">
        <f t="shared" si="140"/>
        <v>0</v>
      </c>
      <c r="I1321" s="980">
        <f t="shared" si="141"/>
        <v>0</v>
      </c>
      <c r="J1321" s="186">
        <f t="shared" si="142"/>
        <v>0</v>
      </c>
      <c r="K1321" s="186">
        <f t="shared" si="143"/>
        <v>0</v>
      </c>
      <c r="L1321" s="994"/>
      <c r="M1321" s="47"/>
      <c r="N1321" s="34"/>
      <c r="O1321" s="422"/>
    </row>
    <row r="1322" spans="1:15" hidden="1" outlineLevel="1" x14ac:dyDescent="0.2">
      <c r="A1322" s="803">
        <v>12</v>
      </c>
      <c r="B1322" s="794"/>
      <c r="C1322" s="795"/>
      <c r="D1322" s="792"/>
      <c r="E1322" s="796"/>
      <c r="F1322" s="790"/>
      <c r="G1322" s="790"/>
      <c r="H1322" s="997">
        <f t="shared" si="140"/>
        <v>0</v>
      </c>
      <c r="I1322" s="998">
        <f t="shared" si="141"/>
        <v>0</v>
      </c>
      <c r="J1322" s="186">
        <f t="shared" si="142"/>
        <v>0</v>
      </c>
      <c r="K1322" s="186">
        <f t="shared" si="143"/>
        <v>0</v>
      </c>
      <c r="L1322" s="994"/>
      <c r="M1322" s="47"/>
      <c r="N1322" s="34"/>
      <c r="O1322" s="422"/>
    </row>
    <row r="1323" spans="1:15" hidden="1" outlineLevel="1" x14ac:dyDescent="0.2">
      <c r="A1323" s="804">
        <v>13</v>
      </c>
      <c r="B1323" s="365"/>
      <c r="C1323" s="382"/>
      <c r="D1323" s="996"/>
      <c r="E1323" s="376"/>
      <c r="F1323" s="379"/>
      <c r="G1323" s="379"/>
      <c r="H1323" s="979">
        <f t="shared" si="140"/>
        <v>0</v>
      </c>
      <c r="I1323" s="980">
        <f t="shared" si="141"/>
        <v>0</v>
      </c>
      <c r="J1323" s="186">
        <f t="shared" si="142"/>
        <v>0</v>
      </c>
      <c r="K1323" s="186">
        <f t="shared" si="143"/>
        <v>0</v>
      </c>
      <c r="L1323" s="994"/>
      <c r="M1323" s="47"/>
      <c r="N1323" s="34"/>
      <c r="O1323" s="422"/>
    </row>
    <row r="1324" spans="1:15" hidden="1" outlineLevel="1" x14ac:dyDescent="0.2">
      <c r="A1324" s="803">
        <v>14</v>
      </c>
      <c r="B1324" s="365"/>
      <c r="C1324" s="382"/>
      <c r="D1324" s="996"/>
      <c r="E1324" s="376"/>
      <c r="F1324" s="379"/>
      <c r="G1324" s="379"/>
      <c r="H1324" s="979">
        <f t="shared" si="140"/>
        <v>0</v>
      </c>
      <c r="I1324" s="980">
        <f t="shared" si="141"/>
        <v>0</v>
      </c>
      <c r="J1324" s="186">
        <f t="shared" si="142"/>
        <v>0</v>
      </c>
      <c r="K1324" s="186">
        <f t="shared" si="143"/>
        <v>0</v>
      </c>
      <c r="L1324" s="994"/>
      <c r="M1324" s="47"/>
      <c r="N1324" s="34"/>
      <c r="O1324" s="422"/>
    </row>
    <row r="1325" spans="1:15" s="537" customFormat="1" ht="13.5" hidden="1" outlineLevel="1" thickBot="1" x14ac:dyDescent="0.25">
      <c r="A1325" s="805">
        <v>15</v>
      </c>
      <c r="B1325" s="798" t="s">
        <v>147</v>
      </c>
      <c r="C1325" s="797"/>
      <c r="D1325" s="793"/>
      <c r="E1325" s="798" t="s">
        <v>26</v>
      </c>
      <c r="F1325" s="791"/>
      <c r="G1325" s="791"/>
      <c r="H1325" s="924">
        <f t="shared" si="140"/>
        <v>0</v>
      </c>
      <c r="I1325" s="925">
        <f t="shared" si="141"/>
        <v>0</v>
      </c>
      <c r="J1325" s="196">
        <f t="shared" si="142"/>
        <v>0</v>
      </c>
      <c r="K1325" s="196">
        <f t="shared" si="143"/>
        <v>0</v>
      </c>
      <c r="L1325" s="273"/>
      <c r="M1325" s="47"/>
      <c r="N1325" s="34"/>
    </row>
    <row r="1326" spans="1:15" s="537" customFormat="1" ht="28.5" hidden="1" customHeight="1" outlineLevel="1" thickBot="1" x14ac:dyDescent="0.25">
      <c r="A1326" s="1118" t="s">
        <v>321</v>
      </c>
      <c r="B1326" s="1119"/>
      <c r="C1326" s="799"/>
      <c r="D1326" s="800"/>
      <c r="E1326" s="801"/>
      <c r="F1326" s="802"/>
      <c r="G1326" s="802"/>
      <c r="H1326" s="198">
        <f>ROUND(SUM(H1305:H1325),0)</f>
        <v>0</v>
      </c>
      <c r="I1326" s="198">
        <f>ROUND(SUM(I1305:I1325),0)</f>
        <v>0</v>
      </c>
      <c r="J1326" s="199">
        <f>ROUND(SUM(J1306:J1325),0)</f>
        <v>0</v>
      </c>
      <c r="K1326" s="199">
        <f>ROUND(SUM(K1306:K1325),0)</f>
        <v>0</v>
      </c>
      <c r="L1326" s="274"/>
      <c r="M1326" s="47"/>
      <c r="N1326" s="34"/>
    </row>
    <row r="1327" spans="1:15" ht="27.75" hidden="1" customHeight="1" outlineLevel="1" thickBot="1" x14ac:dyDescent="0.25">
      <c r="A1327" s="1121" t="s">
        <v>267</v>
      </c>
      <c r="B1327" s="1122"/>
      <c r="C1327" s="1122"/>
      <c r="D1327" s="1122"/>
      <c r="E1327" s="1122"/>
      <c r="F1327" s="1122"/>
      <c r="G1327" s="1122"/>
      <c r="H1327" s="1122"/>
      <c r="I1327" s="1123"/>
      <c r="J1327" s="855"/>
      <c r="K1327" s="855"/>
      <c r="L1327" s="469"/>
      <c r="M1327" s="467"/>
    </row>
    <row r="1328" spans="1:15" s="537" customFormat="1" ht="15.75" hidden="1" outlineLevel="1" x14ac:dyDescent="0.2">
      <c r="A1328" s="1210">
        <v>1</v>
      </c>
      <c r="B1328" s="298"/>
      <c r="C1328" s="706"/>
      <c r="D1328" s="1219"/>
      <c r="E1328" s="1218" t="s">
        <v>21</v>
      </c>
      <c r="F1328" s="1209"/>
      <c r="G1328" s="1209"/>
      <c r="H1328" s="1223">
        <f>D1328*F1328</f>
        <v>0</v>
      </c>
      <c r="I1328" s="1202">
        <f>D1328*G1328</f>
        <v>0</v>
      </c>
      <c r="J1328" s="196">
        <f>SUM(H1328:I1328)</f>
        <v>0</v>
      </c>
      <c r="K1328" s="196">
        <f>J1328*1.27</f>
        <v>0</v>
      </c>
      <c r="L1328" s="273"/>
      <c r="M1328" s="1224"/>
      <c r="N1328" s="34"/>
    </row>
    <row r="1329" spans="1:15" s="537" customFormat="1" ht="15.75" hidden="1" outlineLevel="1" x14ac:dyDescent="0.2">
      <c r="A1329" s="1211"/>
      <c r="B1329" s="35"/>
      <c r="C1329" s="684"/>
      <c r="D1329" s="1220"/>
      <c r="E1329" s="1096"/>
      <c r="F1329" s="1094"/>
      <c r="G1329" s="1094"/>
      <c r="H1329" s="1125"/>
      <c r="I1329" s="1126"/>
      <c r="J1329" s="196"/>
      <c r="K1329" s="196"/>
      <c r="L1329" s="273"/>
      <c r="M1329" s="1224"/>
      <c r="N1329" s="34"/>
    </row>
    <row r="1330" spans="1:15" hidden="1" outlineLevel="1" x14ac:dyDescent="0.2">
      <c r="A1330" s="995">
        <v>2</v>
      </c>
      <c r="B1330" s="365"/>
      <c r="C1330" s="382"/>
      <c r="D1330" s="806"/>
      <c r="E1330" s="376"/>
      <c r="F1330" s="379"/>
      <c r="G1330" s="379"/>
      <c r="H1330" s="979">
        <f>D1330*F1330</f>
        <v>0</v>
      </c>
      <c r="I1330" s="980">
        <f>D1330*G1330</f>
        <v>0</v>
      </c>
      <c r="J1330" s="186">
        <f>SUM(H1330:I1330)</f>
        <v>0</v>
      </c>
      <c r="K1330" s="186">
        <f>J1330*1.27</f>
        <v>0</v>
      </c>
      <c r="L1330" s="994"/>
      <c r="M1330" s="47"/>
      <c r="N1330" s="34"/>
      <c r="O1330" s="422"/>
    </row>
    <row r="1331" spans="1:15" hidden="1" outlineLevel="1" x14ac:dyDescent="0.2">
      <c r="A1331" s="995">
        <v>3</v>
      </c>
      <c r="B1331" s="365"/>
      <c r="C1331" s="382"/>
      <c r="D1331" s="806"/>
      <c r="E1331" s="376"/>
      <c r="F1331" s="379"/>
      <c r="G1331" s="379"/>
      <c r="H1331" s="979">
        <f>D1331*F1331</f>
        <v>0</v>
      </c>
      <c r="I1331" s="980">
        <f>D1331*G1331</f>
        <v>0</v>
      </c>
      <c r="J1331" s="186">
        <f>SUM(H1331:I1331)</f>
        <v>0</v>
      </c>
      <c r="K1331" s="186">
        <f>J1331*1.27</f>
        <v>0</v>
      </c>
      <c r="L1331" s="994"/>
      <c r="M1331" s="47"/>
      <c r="N1331" s="34"/>
      <c r="O1331" s="422"/>
    </row>
    <row r="1332" spans="1:15" hidden="1" outlineLevel="1" x14ac:dyDescent="0.2">
      <c r="A1332" s="995">
        <v>4</v>
      </c>
      <c r="B1332" s="365"/>
      <c r="C1332" s="382"/>
      <c r="D1332" s="806"/>
      <c r="E1332" s="376"/>
      <c r="F1332" s="379"/>
      <c r="G1332" s="379"/>
      <c r="H1332" s="979">
        <f>D1332*F1332</f>
        <v>0</v>
      </c>
      <c r="I1332" s="980">
        <f>D1332*G1332</f>
        <v>0</v>
      </c>
      <c r="J1332" s="186">
        <f>SUM(H1332:I1332)</f>
        <v>0</v>
      </c>
      <c r="K1332" s="186">
        <f>J1332*1.27</f>
        <v>0</v>
      </c>
      <c r="L1332" s="994"/>
      <c r="M1332" s="47"/>
      <c r="N1332" s="34"/>
      <c r="O1332" s="422"/>
    </row>
    <row r="1333" spans="1:15" s="422" customFormat="1" ht="13.5" hidden="1" outlineLevel="1" thickBot="1" x14ac:dyDescent="0.25">
      <c r="A1333" s="15">
        <v>5</v>
      </c>
      <c r="B1333" s="791"/>
      <c r="C1333" s="797"/>
      <c r="D1333" s="807"/>
      <c r="E1333" s="791"/>
      <c r="F1333" s="791"/>
      <c r="G1333" s="791"/>
      <c r="H1333" s="979">
        <f>D1333*F1333</f>
        <v>0</v>
      </c>
      <c r="I1333" s="980">
        <f>D1333*G1333</f>
        <v>0</v>
      </c>
      <c r="J1333" s="186">
        <f>SUM(H1333:I1333)</f>
        <v>0</v>
      </c>
      <c r="K1333" s="186">
        <f>J1333*1.27</f>
        <v>0</v>
      </c>
      <c r="L1333" s="994"/>
      <c r="M1333" s="46"/>
      <c r="N1333" s="34"/>
    </row>
    <row r="1334" spans="1:15" s="17" customFormat="1" ht="28.5" hidden="1" customHeight="1" outlineLevel="1" thickBot="1" x14ac:dyDescent="0.25">
      <c r="A1334" s="1110" t="s">
        <v>322</v>
      </c>
      <c r="B1334" s="1111"/>
      <c r="C1334" s="799"/>
      <c r="D1334" s="808"/>
      <c r="E1334" s="809"/>
      <c r="F1334" s="810"/>
      <c r="G1334" s="810"/>
      <c r="H1334" s="198">
        <f>ROUND(SUM(H1328:H1333),0)</f>
        <v>0</v>
      </c>
      <c r="I1334" s="198">
        <f>ROUND(SUM(I1328:I1333),0)</f>
        <v>0</v>
      </c>
      <c r="J1334" s="199">
        <f>ROUND(SUM(J1328:J1333),0)</f>
        <v>0</v>
      </c>
      <c r="K1334" s="199">
        <f>ROUND(SUM(K1328:K1333),0)</f>
        <v>0</v>
      </c>
      <c r="L1334" s="274"/>
      <c r="M1334" s="46"/>
      <c r="N1334" s="34"/>
      <c r="O1334" s="23"/>
    </row>
    <row r="1335" spans="1:15" ht="25.5" customHeight="1" collapsed="1" thickBot="1" x14ac:dyDescent="0.25">
      <c r="A1335" s="643">
        <f>'18'!A43</f>
        <v>0</v>
      </c>
      <c r="B1335" s="644">
        <f>'18'!B43</f>
        <v>0</v>
      </c>
      <c r="C1335" s="645">
        <f>'18'!E43</f>
        <v>0</v>
      </c>
      <c r="D1335" s="645">
        <f>'18'!F43</f>
        <v>0</v>
      </c>
      <c r="E1335" s="645">
        <f>'18'!G43</f>
        <v>0</v>
      </c>
      <c r="F1335" s="1221" t="s">
        <v>20</v>
      </c>
      <c r="G1335" s="1222"/>
      <c r="H1335" s="200">
        <f>H1326+H1334</f>
        <v>0</v>
      </c>
      <c r="I1335" s="201">
        <f>I1326+I1334</f>
        <v>0</v>
      </c>
      <c r="J1335" s="202">
        <f>J1326+J1334</f>
        <v>0</v>
      </c>
      <c r="K1335" s="202">
        <f>K1326+K1334</f>
        <v>0</v>
      </c>
      <c r="L1335" s="300">
        <f>IF(K1306&gt;0,1,0)</f>
        <v>0</v>
      </c>
    </row>
    <row r="1336" spans="1:15" ht="5.25" customHeight="1" thickTop="1" x14ac:dyDescent="0.2">
      <c r="A1336" s="1217"/>
      <c r="B1336" s="1109"/>
      <c r="C1336" s="195"/>
      <c r="D1336" s="276"/>
      <c r="E1336" s="207"/>
      <c r="F1336" s="203"/>
      <c r="G1336" s="203"/>
      <c r="H1336" s="203"/>
      <c r="I1336" s="204"/>
      <c r="J1336" s="205"/>
      <c r="K1336" s="205"/>
      <c r="L1336" s="300"/>
    </row>
    <row r="1337" spans="1:15" ht="12.75" customHeight="1" x14ac:dyDescent="0.2">
      <c r="A1337" s="1207" t="s">
        <v>319</v>
      </c>
      <c r="B1337" s="1208"/>
      <c r="C1337" s="1199">
        <f>K1326</f>
        <v>0</v>
      </c>
      <c r="D1337" s="1199"/>
      <c r="E1337" s="1200"/>
      <c r="F1337" s="811"/>
      <c r="G1337" s="811"/>
      <c r="H1337" s="313">
        <f>H1326</f>
        <v>0</v>
      </c>
      <c r="I1337" s="314">
        <f>I1326</f>
        <v>0</v>
      </c>
      <c r="J1337" s="205"/>
      <c r="K1337" s="205"/>
      <c r="L1337" s="300">
        <f>IF(K1309&gt;0,1,0)</f>
        <v>0</v>
      </c>
      <c r="M1337" s="47"/>
    </row>
    <row r="1338" spans="1:15" ht="12.75" customHeight="1" x14ac:dyDescent="0.2">
      <c r="A1338" s="1185" t="s">
        <v>320</v>
      </c>
      <c r="B1338" s="1186"/>
      <c r="C1338" s="1215">
        <f>K1334</f>
        <v>0</v>
      </c>
      <c r="D1338" s="1215"/>
      <c r="E1338" s="1201"/>
      <c r="F1338" s="812"/>
      <c r="G1338" s="812"/>
      <c r="H1338" s="315">
        <f>H1334</f>
        <v>0</v>
      </c>
      <c r="I1338" s="316">
        <f>I1334</f>
        <v>0</v>
      </c>
      <c r="J1338" s="205"/>
      <c r="K1338" s="205"/>
      <c r="L1338" s="275"/>
      <c r="M1338" s="47"/>
    </row>
    <row r="1339" spans="1:15" ht="12.75" customHeight="1" thickBot="1" x14ac:dyDescent="0.3">
      <c r="A1339" s="1193" t="s">
        <v>145</v>
      </c>
      <c r="B1339" s="1194"/>
      <c r="C1339" s="1195">
        <f>SUM(C1337:D1338)</f>
        <v>0</v>
      </c>
      <c r="D1339" s="1196"/>
      <c r="E1339" s="292" t="str">
        <f>IF(C1339=K1335,"","Hiba!")</f>
        <v/>
      </c>
      <c r="F1339" s="813"/>
      <c r="G1339" s="813"/>
      <c r="H1339" s="813"/>
      <c r="I1339" s="814"/>
      <c r="J1339" s="205"/>
      <c r="K1339" s="205"/>
      <c r="L1339" s="275"/>
      <c r="M1339" s="47"/>
    </row>
    <row r="1340" spans="1:15" ht="6" customHeight="1" thickBot="1" x14ac:dyDescent="0.25">
      <c r="J1340" s="205"/>
      <c r="K1340" s="205"/>
      <c r="L1340" s="275"/>
      <c r="M1340" s="47"/>
    </row>
    <row r="1341" spans="1:15" s="5" customFormat="1" ht="26.25" hidden="1" outlineLevel="1" thickBot="1" x14ac:dyDescent="0.25">
      <c r="A1341" s="788" t="s">
        <v>6</v>
      </c>
      <c r="B1341" s="789" t="s">
        <v>7</v>
      </c>
      <c r="C1341" s="789" t="s">
        <v>69</v>
      </c>
      <c r="D1341" s="789" t="s">
        <v>8</v>
      </c>
      <c r="E1341" s="789" t="s">
        <v>9</v>
      </c>
      <c r="F1341" s="288" t="s">
        <v>10</v>
      </c>
      <c r="G1341" s="288" t="s">
        <v>11</v>
      </c>
      <c r="H1341" s="288" t="s">
        <v>12</v>
      </c>
      <c r="I1341" s="289" t="s">
        <v>13</v>
      </c>
      <c r="J1341" s="936" t="s">
        <v>0</v>
      </c>
      <c r="K1341" s="936" t="s">
        <v>1</v>
      </c>
      <c r="L1341" s="937"/>
      <c r="M1341" s="18" t="s">
        <v>37</v>
      </c>
      <c r="N1341" s="84"/>
    </row>
    <row r="1342" spans="1:15" ht="27.75" hidden="1" customHeight="1" outlineLevel="1" thickBot="1" x14ac:dyDescent="0.25">
      <c r="A1342" s="1121" t="s">
        <v>268</v>
      </c>
      <c r="B1342" s="1122"/>
      <c r="C1342" s="1122"/>
      <c r="D1342" s="1122"/>
      <c r="E1342" s="1122"/>
      <c r="F1342" s="1122"/>
      <c r="G1342" s="1122"/>
      <c r="H1342" s="1122"/>
      <c r="I1342" s="1123"/>
      <c r="J1342" s="855"/>
      <c r="K1342" s="855"/>
      <c r="L1342" s="469"/>
      <c r="M1342" s="467"/>
    </row>
    <row r="1343" spans="1:15" ht="15.75" hidden="1" outlineLevel="1" x14ac:dyDescent="0.2">
      <c r="A1343" s="1216">
        <v>1</v>
      </c>
      <c r="B1343" s="629"/>
      <c r="C1343" s="630"/>
      <c r="D1343" s="1214"/>
      <c r="E1343" s="1187" t="s">
        <v>15</v>
      </c>
      <c r="F1343" s="1190"/>
      <c r="G1343" s="1190"/>
      <c r="H1343" s="1206">
        <f>D1343*F1343</f>
        <v>0</v>
      </c>
      <c r="I1343" s="1179">
        <f>D1343*G1343</f>
        <v>0</v>
      </c>
      <c r="J1343" s="196">
        <f>SUM(H1343:I1343)</f>
        <v>0</v>
      </c>
      <c r="K1343" s="196">
        <f>J1343*1.27</f>
        <v>0</v>
      </c>
      <c r="M1343" s="1224"/>
      <c r="N1343" s="34"/>
      <c r="O1343" s="422"/>
    </row>
    <row r="1344" spans="1:15" ht="15.75" hidden="1" outlineLevel="1" x14ac:dyDescent="0.2">
      <c r="A1344" s="1177"/>
      <c r="B1344" s="964" t="s">
        <v>326</v>
      </c>
      <c r="C1344" s="631"/>
      <c r="D1344" s="1188"/>
      <c r="E1344" s="1097"/>
      <c r="F1344" s="1095"/>
      <c r="G1344" s="1095"/>
      <c r="H1344" s="1099"/>
      <c r="I1344" s="1098"/>
      <c r="J1344" s="196"/>
      <c r="K1344" s="196"/>
      <c r="L1344" s="273"/>
      <c r="M1344" s="1224"/>
      <c r="N1344" s="34"/>
      <c r="O1344" s="422"/>
    </row>
    <row r="1345" spans="1:15" ht="15.75" hidden="1" outlineLevel="1" x14ac:dyDescent="0.2">
      <c r="A1345" s="1124"/>
      <c r="B1345" s="637" t="s">
        <v>329</v>
      </c>
      <c r="C1345" s="631"/>
      <c r="D1345" s="1188"/>
      <c r="E1345" s="1097"/>
      <c r="F1345" s="1095"/>
      <c r="G1345" s="1095"/>
      <c r="H1345" s="1099"/>
      <c r="I1345" s="1098"/>
      <c r="J1345" s="196"/>
      <c r="K1345" s="196"/>
      <c r="L1345" s="273"/>
      <c r="M1345" s="725"/>
      <c r="N1345" s="34"/>
      <c r="O1345" s="422"/>
    </row>
    <row r="1346" spans="1:15" ht="15.75" hidden="1" outlineLevel="1" x14ac:dyDescent="0.2">
      <c r="A1346" s="1176">
        <v>2</v>
      </c>
      <c r="B1346" s="632"/>
      <c r="C1346" s="634"/>
      <c r="D1346" s="1188"/>
      <c r="E1346" s="1097" t="s">
        <v>15</v>
      </c>
      <c r="F1346" s="1095"/>
      <c r="G1346" s="1095"/>
      <c r="H1346" s="1099">
        <f>D1346*F1346</f>
        <v>0</v>
      </c>
      <c r="I1346" s="1098">
        <f>D1346*G1346</f>
        <v>0</v>
      </c>
      <c r="J1346" s="196">
        <f>SUM(H1346:I1346)</f>
        <v>0</v>
      </c>
      <c r="K1346" s="196">
        <f>J1346*1.27</f>
        <v>0</v>
      </c>
      <c r="L1346" s="273"/>
      <c r="M1346" s="1224"/>
      <c r="N1346" s="34"/>
      <c r="O1346" s="422"/>
    </row>
    <row r="1347" spans="1:15" ht="15.75" hidden="1" outlineLevel="1" x14ac:dyDescent="0.2">
      <c r="A1347" s="1177"/>
      <c r="B1347" s="964" t="s">
        <v>327</v>
      </c>
      <c r="C1347" s="631"/>
      <c r="D1347" s="1188"/>
      <c r="E1347" s="1097"/>
      <c r="F1347" s="1095"/>
      <c r="G1347" s="1095"/>
      <c r="H1347" s="1099"/>
      <c r="I1347" s="1098"/>
      <c r="J1347" s="196"/>
      <c r="K1347" s="196"/>
      <c r="L1347" s="273"/>
      <c r="M1347" s="1224"/>
      <c r="N1347" s="34"/>
      <c r="O1347" s="422"/>
    </row>
    <row r="1348" spans="1:15" ht="16.5" hidden="1" outlineLevel="1" thickBot="1" x14ac:dyDescent="0.25">
      <c r="A1348" s="1178"/>
      <c r="B1348" s="636" t="s">
        <v>328</v>
      </c>
      <c r="C1348" s="633"/>
      <c r="D1348" s="1189"/>
      <c r="E1348" s="1191"/>
      <c r="F1348" s="1192"/>
      <c r="G1348" s="1192"/>
      <c r="H1348" s="1184"/>
      <c r="I1348" s="1203"/>
      <c r="J1348" s="196"/>
      <c r="K1348" s="196"/>
      <c r="L1348" s="273"/>
      <c r="M1348" s="725"/>
      <c r="N1348" s="34"/>
      <c r="O1348" s="422"/>
    </row>
    <row r="1349" spans="1:15" ht="17.25" hidden="1" outlineLevel="1" thickTop="1" thickBot="1" x14ac:dyDescent="0.25">
      <c r="A1349" s="1124">
        <v>3</v>
      </c>
      <c r="B1349" s="298"/>
      <c r="C1349" s="299"/>
      <c r="D1349" s="1197"/>
      <c r="E1349" s="1212" t="s">
        <v>15</v>
      </c>
      <c r="F1349" s="1182"/>
      <c r="G1349" s="1182"/>
      <c r="H1349" s="1180">
        <f>D1349*F1349</f>
        <v>0</v>
      </c>
      <c r="I1349" s="1204">
        <f>D1349*G1349</f>
        <v>0</v>
      </c>
      <c r="J1349" s="196">
        <f>SUM(H1349:I1349)</f>
        <v>0</v>
      </c>
      <c r="K1349" s="196">
        <f>J1349*1.27</f>
        <v>0</v>
      </c>
      <c r="L1349" s="273"/>
      <c r="M1349" s="1224"/>
      <c r="N1349" s="34"/>
      <c r="O1349" s="422"/>
    </row>
    <row r="1350" spans="1:15" ht="16.5" hidden="1" outlineLevel="1" thickTop="1" x14ac:dyDescent="0.2">
      <c r="A1350" s="1115"/>
      <c r="B1350" s="187"/>
      <c r="C1350" s="294"/>
      <c r="D1350" s="1198"/>
      <c r="E1350" s="1213"/>
      <c r="F1350" s="1183"/>
      <c r="G1350" s="1183"/>
      <c r="H1350" s="1181"/>
      <c r="I1350" s="1205"/>
      <c r="J1350" s="196"/>
      <c r="K1350" s="196"/>
      <c r="L1350" s="273"/>
      <c r="M1350" s="1224"/>
      <c r="N1350" s="34"/>
      <c r="O1350" s="422"/>
    </row>
    <row r="1351" spans="1:15" hidden="1" outlineLevel="1" x14ac:dyDescent="0.2">
      <c r="A1351" s="803">
        <v>4</v>
      </c>
      <c r="B1351" s="365"/>
      <c r="C1351" s="382"/>
      <c r="D1351" s="996"/>
      <c r="E1351" s="376"/>
      <c r="F1351" s="379"/>
      <c r="G1351" s="379"/>
      <c r="H1351" s="979">
        <f t="shared" ref="H1351:H1362" si="144">D1351*F1351</f>
        <v>0</v>
      </c>
      <c r="I1351" s="980">
        <f t="shared" ref="I1351:I1362" si="145">D1351*G1351</f>
        <v>0</v>
      </c>
      <c r="J1351" s="186">
        <f t="shared" ref="J1351:J1362" si="146">SUM(H1351:I1351)</f>
        <v>0</v>
      </c>
      <c r="K1351" s="186">
        <f t="shared" ref="K1351:K1362" si="147">J1351*1.27</f>
        <v>0</v>
      </c>
      <c r="L1351" s="994"/>
      <c r="M1351" s="47"/>
      <c r="N1351" s="34"/>
      <c r="O1351" s="422"/>
    </row>
    <row r="1352" spans="1:15" hidden="1" outlineLevel="1" x14ac:dyDescent="0.2">
      <c r="A1352" s="804">
        <v>5</v>
      </c>
      <c r="B1352" s="794"/>
      <c r="C1352" s="795"/>
      <c r="D1352" s="792"/>
      <c r="E1352" s="796"/>
      <c r="F1352" s="790"/>
      <c r="G1352" s="790"/>
      <c r="H1352" s="997">
        <f t="shared" si="144"/>
        <v>0</v>
      </c>
      <c r="I1352" s="998">
        <f t="shared" si="145"/>
        <v>0</v>
      </c>
      <c r="J1352" s="186">
        <f t="shared" si="146"/>
        <v>0</v>
      </c>
      <c r="K1352" s="186">
        <f t="shared" si="147"/>
        <v>0</v>
      </c>
      <c r="L1352" s="994"/>
      <c r="M1352" s="47"/>
      <c r="N1352" s="34"/>
      <c r="O1352" s="422"/>
    </row>
    <row r="1353" spans="1:15" hidden="1" outlineLevel="1" x14ac:dyDescent="0.2">
      <c r="A1353" s="803">
        <v>6</v>
      </c>
      <c r="B1353" s="365"/>
      <c r="C1353" s="382"/>
      <c r="D1353" s="996"/>
      <c r="E1353" s="376"/>
      <c r="F1353" s="379"/>
      <c r="G1353" s="379"/>
      <c r="H1353" s="979">
        <f t="shared" si="144"/>
        <v>0</v>
      </c>
      <c r="I1353" s="980">
        <f t="shared" si="145"/>
        <v>0</v>
      </c>
      <c r="J1353" s="186">
        <f t="shared" si="146"/>
        <v>0</v>
      </c>
      <c r="K1353" s="186">
        <f t="shared" si="147"/>
        <v>0</v>
      </c>
      <c r="L1353" s="994"/>
      <c r="M1353" s="47"/>
      <c r="N1353" s="34"/>
      <c r="O1353" s="422"/>
    </row>
    <row r="1354" spans="1:15" hidden="1" outlineLevel="1" x14ac:dyDescent="0.2">
      <c r="A1354" s="804">
        <v>7</v>
      </c>
      <c r="B1354" s="365"/>
      <c r="C1354" s="382"/>
      <c r="D1354" s="996"/>
      <c r="E1354" s="376"/>
      <c r="F1354" s="379"/>
      <c r="G1354" s="379"/>
      <c r="H1354" s="979">
        <f t="shared" si="144"/>
        <v>0</v>
      </c>
      <c r="I1354" s="980">
        <f t="shared" si="145"/>
        <v>0</v>
      </c>
      <c r="J1354" s="186">
        <f t="shared" si="146"/>
        <v>0</v>
      </c>
      <c r="K1354" s="186">
        <f t="shared" si="147"/>
        <v>0</v>
      </c>
      <c r="L1354" s="994"/>
      <c r="M1354" s="47"/>
      <c r="N1354" s="34"/>
      <c r="O1354" s="422"/>
    </row>
    <row r="1355" spans="1:15" hidden="1" outlineLevel="1" x14ac:dyDescent="0.2">
      <c r="A1355" s="803">
        <v>8</v>
      </c>
      <c r="B1355" s="794"/>
      <c r="C1355" s="795"/>
      <c r="D1355" s="792"/>
      <c r="E1355" s="796"/>
      <c r="F1355" s="790"/>
      <c r="G1355" s="790"/>
      <c r="H1355" s="997">
        <f t="shared" si="144"/>
        <v>0</v>
      </c>
      <c r="I1355" s="998">
        <f t="shared" si="145"/>
        <v>0</v>
      </c>
      <c r="J1355" s="186">
        <f t="shared" si="146"/>
        <v>0</v>
      </c>
      <c r="K1355" s="186">
        <f t="shared" si="147"/>
        <v>0</v>
      </c>
      <c r="L1355" s="994"/>
      <c r="M1355" s="47"/>
      <c r="N1355" s="34"/>
      <c r="O1355" s="422"/>
    </row>
    <row r="1356" spans="1:15" hidden="1" outlineLevel="1" x14ac:dyDescent="0.2">
      <c r="A1356" s="804">
        <v>9</v>
      </c>
      <c r="B1356" s="365"/>
      <c r="C1356" s="382"/>
      <c r="D1356" s="996"/>
      <c r="E1356" s="376"/>
      <c r="F1356" s="379"/>
      <c r="G1356" s="379"/>
      <c r="H1356" s="979">
        <f t="shared" si="144"/>
        <v>0</v>
      </c>
      <c r="I1356" s="980">
        <f t="shared" si="145"/>
        <v>0</v>
      </c>
      <c r="J1356" s="186">
        <f t="shared" si="146"/>
        <v>0</v>
      </c>
      <c r="K1356" s="186">
        <f t="shared" si="147"/>
        <v>0</v>
      </c>
      <c r="L1356" s="994"/>
      <c r="M1356" s="47"/>
      <c r="N1356" s="34"/>
      <c r="O1356" s="422"/>
    </row>
    <row r="1357" spans="1:15" hidden="1" outlineLevel="1" x14ac:dyDescent="0.2">
      <c r="A1357" s="803">
        <v>10</v>
      </c>
      <c r="B1357" s="365"/>
      <c r="C1357" s="382"/>
      <c r="D1357" s="996"/>
      <c r="E1357" s="376"/>
      <c r="F1357" s="379"/>
      <c r="G1357" s="379"/>
      <c r="H1357" s="979">
        <f t="shared" si="144"/>
        <v>0</v>
      </c>
      <c r="I1357" s="980">
        <f t="shared" si="145"/>
        <v>0</v>
      </c>
      <c r="J1357" s="186">
        <f t="shared" si="146"/>
        <v>0</v>
      </c>
      <c r="K1357" s="186">
        <f t="shared" si="147"/>
        <v>0</v>
      </c>
      <c r="L1357" s="994"/>
      <c r="M1357" s="47"/>
      <c r="N1357" s="34"/>
      <c r="O1357" s="422"/>
    </row>
    <row r="1358" spans="1:15" hidden="1" outlineLevel="1" x14ac:dyDescent="0.2">
      <c r="A1358" s="804">
        <v>11</v>
      </c>
      <c r="B1358" s="365"/>
      <c r="C1358" s="382"/>
      <c r="D1358" s="996"/>
      <c r="E1358" s="376"/>
      <c r="F1358" s="379"/>
      <c r="G1358" s="379"/>
      <c r="H1358" s="979">
        <f t="shared" si="144"/>
        <v>0</v>
      </c>
      <c r="I1358" s="980">
        <f t="shared" si="145"/>
        <v>0</v>
      </c>
      <c r="J1358" s="186">
        <f t="shared" si="146"/>
        <v>0</v>
      </c>
      <c r="K1358" s="186">
        <f t="shared" si="147"/>
        <v>0</v>
      </c>
      <c r="L1358" s="994"/>
      <c r="M1358" s="47"/>
      <c r="N1358" s="34"/>
      <c r="O1358" s="422"/>
    </row>
    <row r="1359" spans="1:15" hidden="1" outlineLevel="1" x14ac:dyDescent="0.2">
      <c r="A1359" s="803">
        <v>12</v>
      </c>
      <c r="B1359" s="794"/>
      <c r="C1359" s="795"/>
      <c r="D1359" s="792"/>
      <c r="E1359" s="796"/>
      <c r="F1359" s="790"/>
      <c r="G1359" s="790"/>
      <c r="H1359" s="997">
        <f t="shared" si="144"/>
        <v>0</v>
      </c>
      <c r="I1359" s="998">
        <f t="shared" si="145"/>
        <v>0</v>
      </c>
      <c r="J1359" s="186">
        <f t="shared" si="146"/>
        <v>0</v>
      </c>
      <c r="K1359" s="186">
        <f t="shared" si="147"/>
        <v>0</v>
      </c>
      <c r="L1359" s="994"/>
      <c r="M1359" s="47"/>
      <c r="N1359" s="34"/>
      <c r="O1359" s="422"/>
    </row>
    <row r="1360" spans="1:15" hidden="1" outlineLevel="1" x14ac:dyDescent="0.2">
      <c r="A1360" s="804">
        <v>13</v>
      </c>
      <c r="B1360" s="365"/>
      <c r="C1360" s="382"/>
      <c r="D1360" s="996"/>
      <c r="E1360" s="376"/>
      <c r="F1360" s="379"/>
      <c r="G1360" s="379"/>
      <c r="H1360" s="979">
        <f t="shared" si="144"/>
        <v>0</v>
      </c>
      <c r="I1360" s="980">
        <f t="shared" si="145"/>
        <v>0</v>
      </c>
      <c r="J1360" s="186">
        <f t="shared" si="146"/>
        <v>0</v>
      </c>
      <c r="K1360" s="186">
        <f t="shared" si="147"/>
        <v>0</v>
      </c>
      <c r="L1360" s="994"/>
      <c r="M1360" s="47"/>
      <c r="N1360" s="34"/>
      <c r="O1360" s="422"/>
    </row>
    <row r="1361" spans="1:15" hidden="1" outlineLevel="1" x14ac:dyDescent="0.2">
      <c r="A1361" s="803">
        <v>14</v>
      </c>
      <c r="B1361" s="365"/>
      <c r="C1361" s="382"/>
      <c r="D1361" s="996"/>
      <c r="E1361" s="376"/>
      <c r="F1361" s="379"/>
      <c r="G1361" s="379"/>
      <c r="H1361" s="979">
        <f t="shared" si="144"/>
        <v>0</v>
      </c>
      <c r="I1361" s="980">
        <f t="shared" si="145"/>
        <v>0</v>
      </c>
      <c r="J1361" s="186">
        <f t="shared" si="146"/>
        <v>0</v>
      </c>
      <c r="K1361" s="186">
        <f t="shared" si="147"/>
        <v>0</v>
      </c>
      <c r="L1361" s="994"/>
      <c r="M1361" s="47"/>
      <c r="N1361" s="34"/>
      <c r="O1361" s="422"/>
    </row>
    <row r="1362" spans="1:15" s="537" customFormat="1" ht="13.5" hidden="1" outlineLevel="1" thickBot="1" x14ac:dyDescent="0.25">
      <c r="A1362" s="805">
        <v>15</v>
      </c>
      <c r="B1362" s="798" t="s">
        <v>147</v>
      </c>
      <c r="C1362" s="797"/>
      <c r="D1362" s="793"/>
      <c r="E1362" s="798" t="s">
        <v>26</v>
      </c>
      <c r="F1362" s="791"/>
      <c r="G1362" s="791"/>
      <c r="H1362" s="924">
        <f t="shared" si="144"/>
        <v>0</v>
      </c>
      <c r="I1362" s="925">
        <f t="shared" si="145"/>
        <v>0</v>
      </c>
      <c r="J1362" s="196">
        <f t="shared" si="146"/>
        <v>0</v>
      </c>
      <c r="K1362" s="196">
        <f t="shared" si="147"/>
        <v>0</v>
      </c>
      <c r="L1362" s="273"/>
      <c r="M1362" s="47"/>
      <c r="N1362" s="34"/>
    </row>
    <row r="1363" spans="1:15" s="537" customFormat="1" ht="28.5" hidden="1" customHeight="1" outlineLevel="1" thickBot="1" x14ac:dyDescent="0.25">
      <c r="A1363" s="1118" t="s">
        <v>321</v>
      </c>
      <c r="B1363" s="1119"/>
      <c r="C1363" s="799"/>
      <c r="D1363" s="800"/>
      <c r="E1363" s="801"/>
      <c r="F1363" s="802"/>
      <c r="G1363" s="802"/>
      <c r="H1363" s="198">
        <f>ROUND(SUM(H1342:H1362),0)</f>
        <v>0</v>
      </c>
      <c r="I1363" s="198">
        <f>ROUND(SUM(I1342:I1362),0)</f>
        <v>0</v>
      </c>
      <c r="J1363" s="199">
        <f>ROUND(SUM(J1343:J1362),0)</f>
        <v>0</v>
      </c>
      <c r="K1363" s="199">
        <f>ROUND(SUM(K1343:K1362),0)</f>
        <v>0</v>
      </c>
      <c r="L1363" s="274"/>
      <c r="M1363" s="47"/>
      <c r="N1363" s="34"/>
    </row>
    <row r="1364" spans="1:15" ht="27.75" hidden="1" customHeight="1" outlineLevel="1" thickBot="1" x14ac:dyDescent="0.25">
      <c r="A1364" s="1121" t="s">
        <v>267</v>
      </c>
      <c r="B1364" s="1122"/>
      <c r="C1364" s="1122"/>
      <c r="D1364" s="1122"/>
      <c r="E1364" s="1122"/>
      <c r="F1364" s="1122"/>
      <c r="G1364" s="1122"/>
      <c r="H1364" s="1122"/>
      <c r="I1364" s="1123"/>
      <c r="J1364" s="855"/>
      <c r="K1364" s="855"/>
      <c r="L1364" s="469"/>
      <c r="M1364" s="467"/>
    </row>
    <row r="1365" spans="1:15" s="537" customFormat="1" ht="15.75" hidden="1" outlineLevel="1" x14ac:dyDescent="0.2">
      <c r="A1365" s="1210">
        <v>1</v>
      </c>
      <c r="B1365" s="298"/>
      <c r="C1365" s="706"/>
      <c r="D1365" s="1219"/>
      <c r="E1365" s="1218" t="s">
        <v>21</v>
      </c>
      <c r="F1365" s="1209"/>
      <c r="G1365" s="1209"/>
      <c r="H1365" s="1223">
        <f>D1365*F1365</f>
        <v>0</v>
      </c>
      <c r="I1365" s="1202">
        <f>D1365*G1365</f>
        <v>0</v>
      </c>
      <c r="J1365" s="196">
        <f>SUM(H1365:I1365)</f>
        <v>0</v>
      </c>
      <c r="K1365" s="196">
        <f>J1365*1.27</f>
        <v>0</v>
      </c>
      <c r="L1365" s="273"/>
      <c r="M1365" s="1224"/>
      <c r="N1365" s="34"/>
    </row>
    <row r="1366" spans="1:15" s="537" customFormat="1" ht="15.75" hidden="1" outlineLevel="1" x14ac:dyDescent="0.2">
      <c r="A1366" s="1211"/>
      <c r="B1366" s="35"/>
      <c r="C1366" s="684"/>
      <c r="D1366" s="1220"/>
      <c r="E1366" s="1096"/>
      <c r="F1366" s="1094"/>
      <c r="G1366" s="1094"/>
      <c r="H1366" s="1125"/>
      <c r="I1366" s="1126"/>
      <c r="J1366" s="196"/>
      <c r="K1366" s="196"/>
      <c r="L1366" s="273"/>
      <c r="M1366" s="1224"/>
      <c r="N1366" s="34"/>
    </row>
    <row r="1367" spans="1:15" hidden="1" outlineLevel="1" x14ac:dyDescent="0.2">
      <c r="A1367" s="995">
        <v>2</v>
      </c>
      <c r="B1367" s="365"/>
      <c r="C1367" s="382"/>
      <c r="D1367" s="806"/>
      <c r="E1367" s="376"/>
      <c r="F1367" s="379"/>
      <c r="G1367" s="379"/>
      <c r="H1367" s="979">
        <f>D1367*F1367</f>
        <v>0</v>
      </c>
      <c r="I1367" s="980">
        <f>D1367*G1367</f>
        <v>0</v>
      </c>
      <c r="J1367" s="186">
        <f>SUM(H1367:I1367)</f>
        <v>0</v>
      </c>
      <c r="K1367" s="186">
        <f>J1367*1.27</f>
        <v>0</v>
      </c>
      <c r="L1367" s="994"/>
      <c r="M1367" s="47"/>
      <c r="N1367" s="34"/>
      <c r="O1367" s="422"/>
    </row>
    <row r="1368" spans="1:15" hidden="1" outlineLevel="1" x14ac:dyDescent="0.2">
      <c r="A1368" s="995">
        <v>3</v>
      </c>
      <c r="B1368" s="365"/>
      <c r="C1368" s="382"/>
      <c r="D1368" s="806"/>
      <c r="E1368" s="376"/>
      <c r="F1368" s="379"/>
      <c r="G1368" s="379"/>
      <c r="H1368" s="979">
        <f>D1368*F1368</f>
        <v>0</v>
      </c>
      <c r="I1368" s="980">
        <f>D1368*G1368</f>
        <v>0</v>
      </c>
      <c r="J1368" s="186">
        <f>SUM(H1368:I1368)</f>
        <v>0</v>
      </c>
      <c r="K1368" s="186">
        <f>J1368*1.27</f>
        <v>0</v>
      </c>
      <c r="L1368" s="994"/>
      <c r="M1368" s="47"/>
      <c r="N1368" s="34"/>
      <c r="O1368" s="422"/>
    </row>
    <row r="1369" spans="1:15" hidden="1" outlineLevel="1" x14ac:dyDescent="0.2">
      <c r="A1369" s="995">
        <v>4</v>
      </c>
      <c r="B1369" s="365"/>
      <c r="C1369" s="382"/>
      <c r="D1369" s="806"/>
      <c r="E1369" s="376"/>
      <c r="F1369" s="379"/>
      <c r="G1369" s="379"/>
      <c r="H1369" s="979">
        <f>D1369*F1369</f>
        <v>0</v>
      </c>
      <c r="I1369" s="980">
        <f>D1369*G1369</f>
        <v>0</v>
      </c>
      <c r="J1369" s="186">
        <f>SUM(H1369:I1369)</f>
        <v>0</v>
      </c>
      <c r="K1369" s="186">
        <f>J1369*1.27</f>
        <v>0</v>
      </c>
      <c r="L1369" s="994"/>
      <c r="M1369" s="47"/>
      <c r="N1369" s="34"/>
      <c r="O1369" s="422"/>
    </row>
    <row r="1370" spans="1:15" s="422" customFormat="1" ht="13.5" hidden="1" outlineLevel="1" thickBot="1" x14ac:dyDescent="0.25">
      <c r="A1370" s="15">
        <v>5</v>
      </c>
      <c r="B1370" s="791"/>
      <c r="C1370" s="797"/>
      <c r="D1370" s="807"/>
      <c r="E1370" s="791"/>
      <c r="F1370" s="791"/>
      <c r="G1370" s="791"/>
      <c r="H1370" s="979">
        <f>D1370*F1370</f>
        <v>0</v>
      </c>
      <c r="I1370" s="980">
        <f>D1370*G1370</f>
        <v>0</v>
      </c>
      <c r="J1370" s="186">
        <f>SUM(H1370:I1370)</f>
        <v>0</v>
      </c>
      <c r="K1370" s="186">
        <f>J1370*1.27</f>
        <v>0</v>
      </c>
      <c r="L1370" s="994"/>
      <c r="M1370" s="46"/>
      <c r="N1370" s="34"/>
    </row>
    <row r="1371" spans="1:15" s="17" customFormat="1" ht="28.5" hidden="1" customHeight="1" outlineLevel="1" thickBot="1" x14ac:dyDescent="0.25">
      <c r="A1371" s="1110" t="s">
        <v>322</v>
      </c>
      <c r="B1371" s="1111"/>
      <c r="C1371" s="799"/>
      <c r="D1371" s="808"/>
      <c r="E1371" s="809"/>
      <c r="F1371" s="810"/>
      <c r="G1371" s="810"/>
      <c r="H1371" s="198">
        <f>ROUND(SUM(H1365:H1370),0)</f>
        <v>0</v>
      </c>
      <c r="I1371" s="198">
        <f>ROUND(SUM(I1365:I1370),0)</f>
        <v>0</v>
      </c>
      <c r="J1371" s="199">
        <f>ROUND(SUM(J1365:J1370),0)</f>
        <v>0</v>
      </c>
      <c r="K1371" s="199">
        <f>ROUND(SUM(K1365:K1370),0)</f>
        <v>0</v>
      </c>
      <c r="L1371" s="274"/>
      <c r="M1371" s="46"/>
      <c r="N1371" s="34"/>
      <c r="O1371" s="23"/>
    </row>
    <row r="1372" spans="1:15" ht="25.5" customHeight="1" collapsed="1" thickBot="1" x14ac:dyDescent="0.25">
      <c r="A1372" s="643">
        <f>'18'!A44</f>
        <v>0</v>
      </c>
      <c r="B1372" s="644">
        <f>'18'!B44</f>
        <v>0</v>
      </c>
      <c r="C1372" s="645">
        <f>'18'!E44</f>
        <v>0</v>
      </c>
      <c r="D1372" s="645">
        <f>'18'!F44</f>
        <v>0</v>
      </c>
      <c r="E1372" s="645">
        <f>'18'!G44</f>
        <v>0</v>
      </c>
      <c r="F1372" s="1221" t="s">
        <v>20</v>
      </c>
      <c r="G1372" s="1222"/>
      <c r="H1372" s="200">
        <f>H1363+H1371</f>
        <v>0</v>
      </c>
      <c r="I1372" s="201">
        <f>I1363+I1371</f>
        <v>0</v>
      </c>
      <c r="J1372" s="202">
        <f>J1363+J1371</f>
        <v>0</v>
      </c>
      <c r="K1372" s="202">
        <f>K1363+K1371</f>
        <v>0</v>
      </c>
      <c r="L1372" s="300">
        <f>IF(K1343&gt;0,1,0)</f>
        <v>0</v>
      </c>
    </row>
    <row r="1373" spans="1:15" ht="5.25" customHeight="1" thickTop="1" x14ac:dyDescent="0.2">
      <c r="A1373" s="1217"/>
      <c r="B1373" s="1109"/>
      <c r="C1373" s="195"/>
      <c r="D1373" s="276"/>
      <c r="E1373" s="207"/>
      <c r="F1373" s="203"/>
      <c r="G1373" s="203"/>
      <c r="H1373" s="203"/>
      <c r="I1373" s="204"/>
      <c r="J1373" s="205"/>
      <c r="K1373" s="205"/>
      <c r="L1373" s="300"/>
    </row>
    <row r="1374" spans="1:15" ht="12.75" customHeight="1" x14ac:dyDescent="0.2">
      <c r="A1374" s="1207" t="s">
        <v>319</v>
      </c>
      <c r="B1374" s="1208"/>
      <c r="C1374" s="1199">
        <f>K1363</f>
        <v>0</v>
      </c>
      <c r="D1374" s="1199"/>
      <c r="E1374" s="1200"/>
      <c r="F1374" s="811"/>
      <c r="G1374" s="811"/>
      <c r="H1374" s="313">
        <f>H1363</f>
        <v>0</v>
      </c>
      <c r="I1374" s="314">
        <f>I1363</f>
        <v>0</v>
      </c>
      <c r="J1374" s="205"/>
      <c r="K1374" s="205"/>
      <c r="L1374" s="300">
        <f>IF(K1346&gt;0,1,0)</f>
        <v>0</v>
      </c>
      <c r="M1374" s="47"/>
    </row>
    <row r="1375" spans="1:15" ht="12.75" customHeight="1" x14ac:dyDescent="0.2">
      <c r="A1375" s="1185" t="s">
        <v>320</v>
      </c>
      <c r="B1375" s="1186"/>
      <c r="C1375" s="1215">
        <f>K1371</f>
        <v>0</v>
      </c>
      <c r="D1375" s="1215"/>
      <c r="E1375" s="1201"/>
      <c r="F1375" s="812"/>
      <c r="G1375" s="812"/>
      <c r="H1375" s="315">
        <f>H1371</f>
        <v>0</v>
      </c>
      <c r="I1375" s="316">
        <f>I1371</f>
        <v>0</v>
      </c>
      <c r="J1375" s="205"/>
      <c r="K1375" s="205"/>
      <c r="L1375" s="275"/>
      <c r="M1375" s="47"/>
    </row>
    <row r="1376" spans="1:15" ht="12.75" customHeight="1" thickBot="1" x14ac:dyDescent="0.3">
      <c r="A1376" s="1193" t="s">
        <v>145</v>
      </c>
      <c r="B1376" s="1194"/>
      <c r="C1376" s="1195">
        <f>SUM(C1374:D1375)</f>
        <v>0</v>
      </c>
      <c r="D1376" s="1196"/>
      <c r="E1376" s="292" t="str">
        <f>IF(C1376=K1372,"","Hiba!")</f>
        <v/>
      </c>
      <c r="F1376" s="813"/>
      <c r="G1376" s="813"/>
      <c r="H1376" s="813"/>
      <c r="I1376" s="814"/>
      <c r="J1376" s="205"/>
      <c r="K1376" s="205"/>
      <c r="L1376" s="275"/>
      <c r="M1376" s="47"/>
    </row>
    <row r="1377" spans="1:15" ht="6" customHeight="1" thickBot="1" x14ac:dyDescent="0.25">
      <c r="J1377" s="205"/>
      <c r="K1377" s="205"/>
      <c r="L1377" s="275"/>
      <c r="M1377" s="47"/>
    </row>
    <row r="1378" spans="1:15" s="5" customFormat="1" ht="26.25" hidden="1" outlineLevel="1" thickBot="1" x14ac:dyDescent="0.25">
      <c r="A1378" s="788" t="s">
        <v>6</v>
      </c>
      <c r="B1378" s="789" t="s">
        <v>7</v>
      </c>
      <c r="C1378" s="789" t="s">
        <v>69</v>
      </c>
      <c r="D1378" s="789" t="s">
        <v>8</v>
      </c>
      <c r="E1378" s="789" t="s">
        <v>9</v>
      </c>
      <c r="F1378" s="288" t="s">
        <v>10</v>
      </c>
      <c r="G1378" s="288" t="s">
        <v>11</v>
      </c>
      <c r="H1378" s="288" t="s">
        <v>12</v>
      </c>
      <c r="I1378" s="289" t="s">
        <v>13</v>
      </c>
      <c r="J1378" s="936" t="s">
        <v>0</v>
      </c>
      <c r="K1378" s="936" t="s">
        <v>1</v>
      </c>
      <c r="L1378" s="937"/>
      <c r="M1378" s="18" t="s">
        <v>37</v>
      </c>
      <c r="N1378" s="84"/>
    </row>
    <row r="1379" spans="1:15" ht="27.75" hidden="1" customHeight="1" outlineLevel="1" thickBot="1" x14ac:dyDescent="0.25">
      <c r="A1379" s="1121" t="s">
        <v>268</v>
      </c>
      <c r="B1379" s="1122"/>
      <c r="C1379" s="1122"/>
      <c r="D1379" s="1122"/>
      <c r="E1379" s="1122"/>
      <c r="F1379" s="1122"/>
      <c r="G1379" s="1122"/>
      <c r="H1379" s="1122"/>
      <c r="I1379" s="1123"/>
      <c r="J1379" s="855"/>
      <c r="K1379" s="855"/>
      <c r="L1379" s="469"/>
      <c r="M1379" s="467"/>
    </row>
    <row r="1380" spans="1:15" ht="15.75" hidden="1" outlineLevel="1" x14ac:dyDescent="0.2">
      <c r="A1380" s="1216">
        <v>1</v>
      </c>
      <c r="B1380" s="629"/>
      <c r="C1380" s="630"/>
      <c r="D1380" s="1214"/>
      <c r="E1380" s="1187" t="s">
        <v>15</v>
      </c>
      <c r="F1380" s="1190"/>
      <c r="G1380" s="1190"/>
      <c r="H1380" s="1206">
        <f>D1380*F1380</f>
        <v>0</v>
      </c>
      <c r="I1380" s="1179">
        <f>D1380*G1380</f>
        <v>0</v>
      </c>
      <c r="J1380" s="196">
        <f>SUM(H1380:I1380)</f>
        <v>0</v>
      </c>
      <c r="K1380" s="196">
        <f>J1380*1.27</f>
        <v>0</v>
      </c>
      <c r="M1380" s="1224"/>
      <c r="N1380" s="34"/>
      <c r="O1380" s="422"/>
    </row>
    <row r="1381" spans="1:15" ht="15.75" hidden="1" outlineLevel="1" x14ac:dyDescent="0.2">
      <c r="A1381" s="1177"/>
      <c r="B1381" s="964" t="s">
        <v>326</v>
      </c>
      <c r="C1381" s="631"/>
      <c r="D1381" s="1188"/>
      <c r="E1381" s="1097"/>
      <c r="F1381" s="1095"/>
      <c r="G1381" s="1095"/>
      <c r="H1381" s="1099"/>
      <c r="I1381" s="1098"/>
      <c r="J1381" s="196"/>
      <c r="K1381" s="196"/>
      <c r="L1381" s="273"/>
      <c r="M1381" s="1224"/>
      <c r="N1381" s="34"/>
      <c r="O1381" s="422"/>
    </row>
    <row r="1382" spans="1:15" ht="15.75" hidden="1" outlineLevel="1" x14ac:dyDescent="0.2">
      <c r="A1382" s="1124"/>
      <c r="B1382" s="637" t="s">
        <v>329</v>
      </c>
      <c r="C1382" s="631"/>
      <c r="D1382" s="1188"/>
      <c r="E1382" s="1097"/>
      <c r="F1382" s="1095"/>
      <c r="G1382" s="1095"/>
      <c r="H1382" s="1099"/>
      <c r="I1382" s="1098"/>
      <c r="J1382" s="196"/>
      <c r="K1382" s="196"/>
      <c r="L1382" s="273"/>
      <c r="M1382" s="725"/>
      <c r="N1382" s="34"/>
      <c r="O1382" s="422"/>
    </row>
    <row r="1383" spans="1:15" ht="15.75" hidden="1" outlineLevel="1" x14ac:dyDescent="0.2">
      <c r="A1383" s="1176">
        <v>2</v>
      </c>
      <c r="B1383" s="632"/>
      <c r="C1383" s="634"/>
      <c r="D1383" s="1188"/>
      <c r="E1383" s="1097" t="s">
        <v>15</v>
      </c>
      <c r="F1383" s="1095"/>
      <c r="G1383" s="1095"/>
      <c r="H1383" s="1099">
        <f>D1383*F1383</f>
        <v>0</v>
      </c>
      <c r="I1383" s="1098">
        <f>D1383*G1383</f>
        <v>0</v>
      </c>
      <c r="J1383" s="196">
        <f>SUM(H1383:I1383)</f>
        <v>0</v>
      </c>
      <c r="K1383" s="196">
        <f>J1383*1.27</f>
        <v>0</v>
      </c>
      <c r="L1383" s="273"/>
      <c r="M1383" s="1224"/>
      <c r="N1383" s="34"/>
      <c r="O1383" s="422"/>
    </row>
    <row r="1384" spans="1:15" ht="15.75" hidden="1" outlineLevel="1" x14ac:dyDescent="0.2">
      <c r="A1384" s="1177"/>
      <c r="B1384" s="964" t="s">
        <v>327</v>
      </c>
      <c r="C1384" s="631"/>
      <c r="D1384" s="1188"/>
      <c r="E1384" s="1097"/>
      <c r="F1384" s="1095"/>
      <c r="G1384" s="1095"/>
      <c r="H1384" s="1099"/>
      <c r="I1384" s="1098"/>
      <c r="J1384" s="196"/>
      <c r="K1384" s="196"/>
      <c r="L1384" s="273"/>
      <c r="M1384" s="1224"/>
      <c r="N1384" s="34"/>
      <c r="O1384" s="422"/>
    </row>
    <row r="1385" spans="1:15" ht="16.5" hidden="1" outlineLevel="1" thickBot="1" x14ac:dyDescent="0.25">
      <c r="A1385" s="1178"/>
      <c r="B1385" s="636" t="s">
        <v>328</v>
      </c>
      <c r="C1385" s="633"/>
      <c r="D1385" s="1189"/>
      <c r="E1385" s="1191"/>
      <c r="F1385" s="1192"/>
      <c r="G1385" s="1192"/>
      <c r="H1385" s="1184"/>
      <c r="I1385" s="1203"/>
      <c r="J1385" s="196"/>
      <c r="K1385" s="196"/>
      <c r="L1385" s="273"/>
      <c r="M1385" s="725"/>
      <c r="N1385" s="34"/>
      <c r="O1385" s="422"/>
    </row>
    <row r="1386" spans="1:15" ht="17.25" hidden="1" outlineLevel="1" thickTop="1" thickBot="1" x14ac:dyDescent="0.25">
      <c r="A1386" s="1124">
        <v>3</v>
      </c>
      <c r="B1386" s="298"/>
      <c r="C1386" s="299"/>
      <c r="D1386" s="1197"/>
      <c r="E1386" s="1212" t="s">
        <v>15</v>
      </c>
      <c r="F1386" s="1182"/>
      <c r="G1386" s="1182"/>
      <c r="H1386" s="1180">
        <f>D1386*F1386</f>
        <v>0</v>
      </c>
      <c r="I1386" s="1204">
        <f>D1386*G1386</f>
        <v>0</v>
      </c>
      <c r="J1386" s="196">
        <f>SUM(H1386:I1386)</f>
        <v>0</v>
      </c>
      <c r="K1386" s="196">
        <f>J1386*1.27</f>
        <v>0</v>
      </c>
      <c r="L1386" s="273"/>
      <c r="M1386" s="1224"/>
      <c r="N1386" s="34"/>
      <c r="O1386" s="422"/>
    </row>
    <row r="1387" spans="1:15" ht="16.5" hidden="1" outlineLevel="1" thickTop="1" x14ac:dyDescent="0.2">
      <c r="A1387" s="1115"/>
      <c r="B1387" s="187"/>
      <c r="C1387" s="294"/>
      <c r="D1387" s="1198"/>
      <c r="E1387" s="1213"/>
      <c r="F1387" s="1183"/>
      <c r="G1387" s="1183"/>
      <c r="H1387" s="1181"/>
      <c r="I1387" s="1205"/>
      <c r="J1387" s="196"/>
      <c r="K1387" s="196"/>
      <c r="L1387" s="273"/>
      <c r="M1387" s="1224"/>
      <c r="N1387" s="34"/>
      <c r="O1387" s="422"/>
    </row>
    <row r="1388" spans="1:15" hidden="1" outlineLevel="1" x14ac:dyDescent="0.2">
      <c r="A1388" s="803">
        <v>4</v>
      </c>
      <c r="B1388" s="365"/>
      <c r="C1388" s="382"/>
      <c r="D1388" s="996"/>
      <c r="E1388" s="376"/>
      <c r="F1388" s="379"/>
      <c r="G1388" s="379"/>
      <c r="H1388" s="979">
        <f t="shared" ref="H1388:H1399" si="148">D1388*F1388</f>
        <v>0</v>
      </c>
      <c r="I1388" s="980">
        <f t="shared" ref="I1388:I1399" si="149">D1388*G1388</f>
        <v>0</v>
      </c>
      <c r="J1388" s="186">
        <f t="shared" ref="J1388:J1399" si="150">SUM(H1388:I1388)</f>
        <v>0</v>
      </c>
      <c r="K1388" s="186">
        <f t="shared" ref="K1388:K1399" si="151">J1388*1.27</f>
        <v>0</v>
      </c>
      <c r="L1388" s="994"/>
      <c r="M1388" s="47"/>
      <c r="N1388" s="34"/>
      <c r="O1388" s="422"/>
    </row>
    <row r="1389" spans="1:15" hidden="1" outlineLevel="1" x14ac:dyDescent="0.2">
      <c r="A1389" s="804">
        <v>5</v>
      </c>
      <c r="B1389" s="794"/>
      <c r="C1389" s="795"/>
      <c r="D1389" s="792"/>
      <c r="E1389" s="796"/>
      <c r="F1389" s="790"/>
      <c r="G1389" s="790"/>
      <c r="H1389" s="997">
        <f t="shared" si="148"/>
        <v>0</v>
      </c>
      <c r="I1389" s="998">
        <f t="shared" si="149"/>
        <v>0</v>
      </c>
      <c r="J1389" s="186">
        <f t="shared" si="150"/>
        <v>0</v>
      </c>
      <c r="K1389" s="186">
        <f t="shared" si="151"/>
        <v>0</v>
      </c>
      <c r="L1389" s="994"/>
      <c r="M1389" s="47"/>
      <c r="N1389" s="34"/>
      <c r="O1389" s="422"/>
    </row>
    <row r="1390" spans="1:15" hidden="1" outlineLevel="1" x14ac:dyDescent="0.2">
      <c r="A1390" s="803">
        <v>6</v>
      </c>
      <c r="B1390" s="365"/>
      <c r="C1390" s="382"/>
      <c r="D1390" s="996"/>
      <c r="E1390" s="376"/>
      <c r="F1390" s="379"/>
      <c r="G1390" s="379"/>
      <c r="H1390" s="979">
        <f t="shared" si="148"/>
        <v>0</v>
      </c>
      <c r="I1390" s="980">
        <f t="shared" si="149"/>
        <v>0</v>
      </c>
      <c r="J1390" s="186">
        <f t="shared" si="150"/>
        <v>0</v>
      </c>
      <c r="K1390" s="186">
        <f t="shared" si="151"/>
        <v>0</v>
      </c>
      <c r="L1390" s="994"/>
      <c r="M1390" s="47"/>
      <c r="N1390" s="34"/>
      <c r="O1390" s="422"/>
    </row>
    <row r="1391" spans="1:15" hidden="1" outlineLevel="1" x14ac:dyDescent="0.2">
      <c r="A1391" s="804">
        <v>7</v>
      </c>
      <c r="B1391" s="365"/>
      <c r="C1391" s="382"/>
      <c r="D1391" s="996"/>
      <c r="E1391" s="376"/>
      <c r="F1391" s="379"/>
      <c r="G1391" s="379"/>
      <c r="H1391" s="979">
        <f t="shared" si="148"/>
        <v>0</v>
      </c>
      <c r="I1391" s="980">
        <f t="shared" si="149"/>
        <v>0</v>
      </c>
      <c r="J1391" s="186">
        <f t="shared" si="150"/>
        <v>0</v>
      </c>
      <c r="K1391" s="186">
        <f t="shared" si="151"/>
        <v>0</v>
      </c>
      <c r="L1391" s="994"/>
      <c r="M1391" s="47"/>
      <c r="N1391" s="34"/>
      <c r="O1391" s="422"/>
    </row>
    <row r="1392" spans="1:15" hidden="1" outlineLevel="1" x14ac:dyDescent="0.2">
      <c r="A1392" s="803">
        <v>8</v>
      </c>
      <c r="B1392" s="794"/>
      <c r="C1392" s="795"/>
      <c r="D1392" s="792"/>
      <c r="E1392" s="796"/>
      <c r="F1392" s="790"/>
      <c r="G1392" s="790"/>
      <c r="H1392" s="997">
        <f t="shared" si="148"/>
        <v>0</v>
      </c>
      <c r="I1392" s="998">
        <f t="shared" si="149"/>
        <v>0</v>
      </c>
      <c r="J1392" s="186">
        <f t="shared" si="150"/>
        <v>0</v>
      </c>
      <c r="K1392" s="186">
        <f t="shared" si="151"/>
        <v>0</v>
      </c>
      <c r="L1392" s="994"/>
      <c r="M1392" s="47"/>
      <c r="N1392" s="34"/>
      <c r="O1392" s="422"/>
    </row>
    <row r="1393" spans="1:15" hidden="1" outlineLevel="1" x14ac:dyDescent="0.2">
      <c r="A1393" s="804">
        <v>9</v>
      </c>
      <c r="B1393" s="365"/>
      <c r="C1393" s="382"/>
      <c r="D1393" s="996"/>
      <c r="E1393" s="376"/>
      <c r="F1393" s="379"/>
      <c r="G1393" s="379"/>
      <c r="H1393" s="979">
        <f t="shared" si="148"/>
        <v>0</v>
      </c>
      <c r="I1393" s="980">
        <f t="shared" si="149"/>
        <v>0</v>
      </c>
      <c r="J1393" s="186">
        <f t="shared" si="150"/>
        <v>0</v>
      </c>
      <c r="K1393" s="186">
        <f t="shared" si="151"/>
        <v>0</v>
      </c>
      <c r="L1393" s="994"/>
      <c r="M1393" s="47"/>
      <c r="N1393" s="34"/>
      <c r="O1393" s="422"/>
    </row>
    <row r="1394" spans="1:15" hidden="1" outlineLevel="1" x14ac:dyDescent="0.2">
      <c r="A1394" s="803">
        <v>10</v>
      </c>
      <c r="B1394" s="365"/>
      <c r="C1394" s="382"/>
      <c r="D1394" s="996"/>
      <c r="E1394" s="376"/>
      <c r="F1394" s="379"/>
      <c r="G1394" s="379"/>
      <c r="H1394" s="979">
        <f t="shared" si="148"/>
        <v>0</v>
      </c>
      <c r="I1394" s="980">
        <f t="shared" si="149"/>
        <v>0</v>
      </c>
      <c r="J1394" s="186">
        <f t="shared" si="150"/>
        <v>0</v>
      </c>
      <c r="K1394" s="186">
        <f t="shared" si="151"/>
        <v>0</v>
      </c>
      <c r="L1394" s="994"/>
      <c r="M1394" s="47"/>
      <c r="N1394" s="34"/>
      <c r="O1394" s="422"/>
    </row>
    <row r="1395" spans="1:15" hidden="1" outlineLevel="1" x14ac:dyDescent="0.2">
      <c r="A1395" s="804">
        <v>11</v>
      </c>
      <c r="B1395" s="365"/>
      <c r="C1395" s="382"/>
      <c r="D1395" s="996"/>
      <c r="E1395" s="376"/>
      <c r="F1395" s="379"/>
      <c r="G1395" s="379"/>
      <c r="H1395" s="979">
        <f t="shared" si="148"/>
        <v>0</v>
      </c>
      <c r="I1395" s="980">
        <f t="shared" si="149"/>
        <v>0</v>
      </c>
      <c r="J1395" s="186">
        <f t="shared" si="150"/>
        <v>0</v>
      </c>
      <c r="K1395" s="186">
        <f t="shared" si="151"/>
        <v>0</v>
      </c>
      <c r="L1395" s="994"/>
      <c r="M1395" s="47"/>
      <c r="N1395" s="34"/>
      <c r="O1395" s="422"/>
    </row>
    <row r="1396" spans="1:15" hidden="1" outlineLevel="1" x14ac:dyDescent="0.2">
      <c r="A1396" s="803">
        <v>12</v>
      </c>
      <c r="B1396" s="794"/>
      <c r="C1396" s="795"/>
      <c r="D1396" s="792"/>
      <c r="E1396" s="796"/>
      <c r="F1396" s="790"/>
      <c r="G1396" s="790"/>
      <c r="H1396" s="997">
        <f t="shared" si="148"/>
        <v>0</v>
      </c>
      <c r="I1396" s="998">
        <f t="shared" si="149"/>
        <v>0</v>
      </c>
      <c r="J1396" s="186">
        <f t="shared" si="150"/>
        <v>0</v>
      </c>
      <c r="K1396" s="186">
        <f t="shared" si="151"/>
        <v>0</v>
      </c>
      <c r="L1396" s="994"/>
      <c r="M1396" s="47"/>
      <c r="N1396" s="34"/>
      <c r="O1396" s="422"/>
    </row>
    <row r="1397" spans="1:15" hidden="1" outlineLevel="1" x14ac:dyDescent="0.2">
      <c r="A1397" s="804">
        <v>13</v>
      </c>
      <c r="B1397" s="365"/>
      <c r="C1397" s="382"/>
      <c r="D1397" s="996"/>
      <c r="E1397" s="376"/>
      <c r="F1397" s="379"/>
      <c r="G1397" s="379"/>
      <c r="H1397" s="979">
        <f t="shared" si="148"/>
        <v>0</v>
      </c>
      <c r="I1397" s="980">
        <f t="shared" si="149"/>
        <v>0</v>
      </c>
      <c r="J1397" s="186">
        <f t="shared" si="150"/>
        <v>0</v>
      </c>
      <c r="K1397" s="186">
        <f t="shared" si="151"/>
        <v>0</v>
      </c>
      <c r="L1397" s="994"/>
      <c r="M1397" s="47"/>
      <c r="N1397" s="34"/>
      <c r="O1397" s="422"/>
    </row>
    <row r="1398" spans="1:15" hidden="1" outlineLevel="1" x14ac:dyDescent="0.2">
      <c r="A1398" s="803">
        <v>14</v>
      </c>
      <c r="B1398" s="365"/>
      <c r="C1398" s="382"/>
      <c r="D1398" s="996"/>
      <c r="E1398" s="376"/>
      <c r="F1398" s="379"/>
      <c r="G1398" s="379"/>
      <c r="H1398" s="979">
        <f t="shared" si="148"/>
        <v>0</v>
      </c>
      <c r="I1398" s="980">
        <f t="shared" si="149"/>
        <v>0</v>
      </c>
      <c r="J1398" s="186">
        <f t="shared" si="150"/>
        <v>0</v>
      </c>
      <c r="K1398" s="186">
        <f t="shared" si="151"/>
        <v>0</v>
      </c>
      <c r="L1398" s="994"/>
      <c r="M1398" s="47"/>
      <c r="N1398" s="34"/>
      <c r="O1398" s="422"/>
    </row>
    <row r="1399" spans="1:15" s="537" customFormat="1" ht="13.5" hidden="1" outlineLevel="1" thickBot="1" x14ac:dyDescent="0.25">
      <c r="A1399" s="805">
        <v>15</v>
      </c>
      <c r="B1399" s="798" t="s">
        <v>147</v>
      </c>
      <c r="C1399" s="797"/>
      <c r="D1399" s="793"/>
      <c r="E1399" s="798" t="s">
        <v>26</v>
      </c>
      <c r="F1399" s="791"/>
      <c r="G1399" s="791"/>
      <c r="H1399" s="924">
        <f t="shared" si="148"/>
        <v>0</v>
      </c>
      <c r="I1399" s="925">
        <f t="shared" si="149"/>
        <v>0</v>
      </c>
      <c r="J1399" s="196">
        <f t="shared" si="150"/>
        <v>0</v>
      </c>
      <c r="K1399" s="196">
        <f t="shared" si="151"/>
        <v>0</v>
      </c>
      <c r="L1399" s="273"/>
      <c r="M1399" s="47"/>
      <c r="N1399" s="34"/>
    </row>
    <row r="1400" spans="1:15" s="537" customFormat="1" ht="28.5" hidden="1" customHeight="1" outlineLevel="1" thickBot="1" x14ac:dyDescent="0.25">
      <c r="A1400" s="1118" t="s">
        <v>321</v>
      </c>
      <c r="B1400" s="1119"/>
      <c r="C1400" s="799"/>
      <c r="D1400" s="800"/>
      <c r="E1400" s="801"/>
      <c r="F1400" s="802"/>
      <c r="G1400" s="802"/>
      <c r="H1400" s="198">
        <f>ROUND(SUM(H1379:H1399),0)</f>
        <v>0</v>
      </c>
      <c r="I1400" s="198">
        <f>ROUND(SUM(I1379:I1399),0)</f>
        <v>0</v>
      </c>
      <c r="J1400" s="199">
        <f>ROUND(SUM(J1380:J1399),0)</f>
        <v>0</v>
      </c>
      <c r="K1400" s="199">
        <f>ROUND(SUM(K1380:K1399),0)</f>
        <v>0</v>
      </c>
      <c r="L1400" s="274"/>
      <c r="M1400" s="47"/>
      <c r="N1400" s="34"/>
    </row>
    <row r="1401" spans="1:15" ht="27.75" hidden="1" customHeight="1" outlineLevel="1" thickBot="1" x14ac:dyDescent="0.25">
      <c r="A1401" s="1121" t="s">
        <v>267</v>
      </c>
      <c r="B1401" s="1122"/>
      <c r="C1401" s="1122"/>
      <c r="D1401" s="1122"/>
      <c r="E1401" s="1122"/>
      <c r="F1401" s="1122"/>
      <c r="G1401" s="1122"/>
      <c r="H1401" s="1122"/>
      <c r="I1401" s="1123"/>
      <c r="J1401" s="855"/>
      <c r="K1401" s="855"/>
      <c r="L1401" s="469"/>
      <c r="M1401" s="467"/>
    </row>
    <row r="1402" spans="1:15" s="537" customFormat="1" ht="15.75" hidden="1" outlineLevel="1" x14ac:dyDescent="0.2">
      <c r="A1402" s="1210">
        <v>1</v>
      </c>
      <c r="B1402" s="298"/>
      <c r="C1402" s="706"/>
      <c r="D1402" s="1219"/>
      <c r="E1402" s="1218" t="s">
        <v>21</v>
      </c>
      <c r="F1402" s="1209"/>
      <c r="G1402" s="1209"/>
      <c r="H1402" s="1223">
        <f>D1402*F1402</f>
        <v>0</v>
      </c>
      <c r="I1402" s="1202">
        <f>D1402*G1402</f>
        <v>0</v>
      </c>
      <c r="J1402" s="196">
        <f>SUM(H1402:I1402)</f>
        <v>0</v>
      </c>
      <c r="K1402" s="196">
        <f>J1402*1.27</f>
        <v>0</v>
      </c>
      <c r="L1402" s="273"/>
      <c r="M1402" s="1224"/>
      <c r="N1402" s="34"/>
    </row>
    <row r="1403" spans="1:15" s="537" customFormat="1" ht="15.75" hidden="1" outlineLevel="1" x14ac:dyDescent="0.2">
      <c r="A1403" s="1211"/>
      <c r="B1403" s="35"/>
      <c r="C1403" s="684"/>
      <c r="D1403" s="1220"/>
      <c r="E1403" s="1096"/>
      <c r="F1403" s="1094"/>
      <c r="G1403" s="1094"/>
      <c r="H1403" s="1125"/>
      <c r="I1403" s="1126"/>
      <c r="J1403" s="196"/>
      <c r="K1403" s="196"/>
      <c r="L1403" s="273"/>
      <c r="M1403" s="1224"/>
      <c r="N1403" s="34"/>
    </row>
    <row r="1404" spans="1:15" hidden="1" outlineLevel="1" x14ac:dyDescent="0.2">
      <c r="A1404" s="995">
        <v>2</v>
      </c>
      <c r="B1404" s="365"/>
      <c r="C1404" s="382"/>
      <c r="D1404" s="806"/>
      <c r="E1404" s="376"/>
      <c r="F1404" s="379"/>
      <c r="G1404" s="379"/>
      <c r="H1404" s="979">
        <f>D1404*F1404</f>
        <v>0</v>
      </c>
      <c r="I1404" s="980">
        <f>D1404*G1404</f>
        <v>0</v>
      </c>
      <c r="J1404" s="186">
        <f>SUM(H1404:I1404)</f>
        <v>0</v>
      </c>
      <c r="K1404" s="186">
        <f>J1404*1.27</f>
        <v>0</v>
      </c>
      <c r="L1404" s="994"/>
      <c r="M1404" s="47"/>
      <c r="N1404" s="34"/>
      <c r="O1404" s="422"/>
    </row>
    <row r="1405" spans="1:15" hidden="1" outlineLevel="1" x14ac:dyDescent="0.2">
      <c r="A1405" s="995">
        <v>3</v>
      </c>
      <c r="B1405" s="365"/>
      <c r="C1405" s="382"/>
      <c r="D1405" s="806"/>
      <c r="E1405" s="376"/>
      <c r="F1405" s="379"/>
      <c r="G1405" s="379"/>
      <c r="H1405" s="979">
        <f>D1405*F1405</f>
        <v>0</v>
      </c>
      <c r="I1405" s="980">
        <f>D1405*G1405</f>
        <v>0</v>
      </c>
      <c r="J1405" s="186">
        <f>SUM(H1405:I1405)</f>
        <v>0</v>
      </c>
      <c r="K1405" s="186">
        <f>J1405*1.27</f>
        <v>0</v>
      </c>
      <c r="L1405" s="994"/>
      <c r="M1405" s="47"/>
      <c r="N1405" s="34"/>
      <c r="O1405" s="422"/>
    </row>
    <row r="1406" spans="1:15" hidden="1" outlineLevel="1" x14ac:dyDescent="0.2">
      <c r="A1406" s="995">
        <v>4</v>
      </c>
      <c r="B1406" s="365"/>
      <c r="C1406" s="382"/>
      <c r="D1406" s="806"/>
      <c r="E1406" s="376"/>
      <c r="F1406" s="379"/>
      <c r="G1406" s="379"/>
      <c r="H1406" s="979">
        <f>D1406*F1406</f>
        <v>0</v>
      </c>
      <c r="I1406" s="980">
        <f>D1406*G1406</f>
        <v>0</v>
      </c>
      <c r="J1406" s="186">
        <f>SUM(H1406:I1406)</f>
        <v>0</v>
      </c>
      <c r="K1406" s="186">
        <f>J1406*1.27</f>
        <v>0</v>
      </c>
      <c r="L1406" s="994"/>
      <c r="M1406" s="47"/>
      <c r="N1406" s="34"/>
      <c r="O1406" s="422"/>
    </row>
    <row r="1407" spans="1:15" s="422" customFormat="1" ht="13.5" hidden="1" outlineLevel="1" thickBot="1" x14ac:dyDescent="0.25">
      <c r="A1407" s="15">
        <v>5</v>
      </c>
      <c r="B1407" s="791"/>
      <c r="C1407" s="797"/>
      <c r="D1407" s="807"/>
      <c r="E1407" s="791"/>
      <c r="F1407" s="791"/>
      <c r="G1407" s="791"/>
      <c r="H1407" s="979">
        <f>D1407*F1407</f>
        <v>0</v>
      </c>
      <c r="I1407" s="980">
        <f>D1407*G1407</f>
        <v>0</v>
      </c>
      <c r="J1407" s="186">
        <f>SUM(H1407:I1407)</f>
        <v>0</v>
      </c>
      <c r="K1407" s="186">
        <f>J1407*1.27</f>
        <v>0</v>
      </c>
      <c r="L1407" s="994"/>
      <c r="M1407" s="46"/>
      <c r="N1407" s="34"/>
    </row>
    <row r="1408" spans="1:15" s="17" customFormat="1" ht="28.5" hidden="1" customHeight="1" outlineLevel="1" thickBot="1" x14ac:dyDescent="0.25">
      <c r="A1408" s="1110" t="s">
        <v>322</v>
      </c>
      <c r="B1408" s="1111"/>
      <c r="C1408" s="799"/>
      <c r="D1408" s="808"/>
      <c r="E1408" s="809"/>
      <c r="F1408" s="810"/>
      <c r="G1408" s="810"/>
      <c r="H1408" s="198">
        <f>ROUND(SUM(H1402:H1407),0)</f>
        <v>0</v>
      </c>
      <c r="I1408" s="198">
        <f>ROUND(SUM(I1402:I1407),0)</f>
        <v>0</v>
      </c>
      <c r="J1408" s="199">
        <f>ROUND(SUM(J1402:J1407),0)</f>
        <v>0</v>
      </c>
      <c r="K1408" s="199">
        <f>ROUND(SUM(K1402:K1407),0)</f>
        <v>0</v>
      </c>
      <c r="L1408" s="274"/>
      <c r="M1408" s="46"/>
      <c r="N1408" s="34"/>
      <c r="O1408" s="23"/>
    </row>
    <row r="1409" spans="1:15" ht="25.5" customHeight="1" collapsed="1" thickBot="1" x14ac:dyDescent="0.25">
      <c r="A1409" s="643">
        <f>'18'!A45</f>
        <v>0</v>
      </c>
      <c r="B1409" s="644">
        <f>'18'!B45</f>
        <v>0</v>
      </c>
      <c r="C1409" s="645">
        <f>'18'!E45</f>
        <v>0</v>
      </c>
      <c r="D1409" s="645">
        <f>'18'!F45</f>
        <v>0</v>
      </c>
      <c r="E1409" s="645">
        <f>'18'!G45</f>
        <v>0</v>
      </c>
      <c r="F1409" s="1221" t="s">
        <v>20</v>
      </c>
      <c r="G1409" s="1222"/>
      <c r="H1409" s="200">
        <f>H1400+H1408</f>
        <v>0</v>
      </c>
      <c r="I1409" s="201">
        <f>I1400+I1408</f>
        <v>0</v>
      </c>
      <c r="J1409" s="202">
        <f>J1400+J1408</f>
        <v>0</v>
      </c>
      <c r="K1409" s="202">
        <f>K1400+K1408</f>
        <v>0</v>
      </c>
      <c r="L1409" s="300">
        <f>IF(K1380&gt;0,1,0)</f>
        <v>0</v>
      </c>
    </row>
    <row r="1410" spans="1:15" ht="5.25" customHeight="1" thickTop="1" x14ac:dyDescent="0.2">
      <c r="A1410" s="1217"/>
      <c r="B1410" s="1109"/>
      <c r="C1410" s="195"/>
      <c r="D1410" s="276"/>
      <c r="E1410" s="207"/>
      <c r="F1410" s="203"/>
      <c r="G1410" s="203"/>
      <c r="H1410" s="203"/>
      <c r="I1410" s="204"/>
      <c r="J1410" s="205"/>
      <c r="K1410" s="205"/>
      <c r="L1410" s="300"/>
    </row>
    <row r="1411" spans="1:15" ht="12.75" customHeight="1" x14ac:dyDescent="0.2">
      <c r="A1411" s="1207" t="s">
        <v>319</v>
      </c>
      <c r="B1411" s="1208"/>
      <c r="C1411" s="1199">
        <f>K1400</f>
        <v>0</v>
      </c>
      <c r="D1411" s="1199"/>
      <c r="E1411" s="1200"/>
      <c r="F1411" s="811"/>
      <c r="G1411" s="811"/>
      <c r="H1411" s="313">
        <f>H1400</f>
        <v>0</v>
      </c>
      <c r="I1411" s="314">
        <f>I1400</f>
        <v>0</v>
      </c>
      <c r="J1411" s="205"/>
      <c r="K1411" s="205"/>
      <c r="L1411" s="300">
        <f>IF(K1383&gt;0,1,0)</f>
        <v>0</v>
      </c>
      <c r="M1411" s="47"/>
    </row>
    <row r="1412" spans="1:15" ht="12.75" customHeight="1" x14ac:dyDescent="0.2">
      <c r="A1412" s="1185" t="s">
        <v>320</v>
      </c>
      <c r="B1412" s="1186"/>
      <c r="C1412" s="1215">
        <f>K1408</f>
        <v>0</v>
      </c>
      <c r="D1412" s="1215"/>
      <c r="E1412" s="1201"/>
      <c r="F1412" s="812"/>
      <c r="G1412" s="812"/>
      <c r="H1412" s="315">
        <f>H1408</f>
        <v>0</v>
      </c>
      <c r="I1412" s="316">
        <f>I1408</f>
        <v>0</v>
      </c>
      <c r="J1412" s="205"/>
      <c r="K1412" s="205"/>
      <c r="L1412" s="275"/>
      <c r="M1412" s="47"/>
    </row>
    <row r="1413" spans="1:15" ht="12.75" customHeight="1" thickBot="1" x14ac:dyDescent="0.3">
      <c r="A1413" s="1193" t="s">
        <v>145</v>
      </c>
      <c r="B1413" s="1194"/>
      <c r="C1413" s="1195">
        <f>SUM(C1411:D1412)</f>
        <v>0</v>
      </c>
      <c r="D1413" s="1196"/>
      <c r="E1413" s="292" t="str">
        <f>IF(C1413=K1409,"","Hiba!")</f>
        <v/>
      </c>
      <c r="F1413" s="813"/>
      <c r="G1413" s="813"/>
      <c r="H1413" s="813"/>
      <c r="I1413" s="814"/>
      <c r="J1413" s="205"/>
      <c r="K1413" s="205"/>
      <c r="L1413" s="275"/>
      <c r="M1413" s="47"/>
    </row>
    <row r="1414" spans="1:15" ht="6" customHeight="1" thickBot="1" x14ac:dyDescent="0.25">
      <c r="J1414" s="205"/>
      <c r="K1414" s="205"/>
      <c r="L1414" s="275"/>
      <c r="M1414" s="47"/>
    </row>
    <row r="1415" spans="1:15" s="5" customFormat="1" ht="26.25" hidden="1" outlineLevel="1" thickBot="1" x14ac:dyDescent="0.25">
      <c r="A1415" s="788" t="s">
        <v>6</v>
      </c>
      <c r="B1415" s="789" t="s">
        <v>7</v>
      </c>
      <c r="C1415" s="789" t="s">
        <v>69</v>
      </c>
      <c r="D1415" s="789" t="s">
        <v>8</v>
      </c>
      <c r="E1415" s="789" t="s">
        <v>9</v>
      </c>
      <c r="F1415" s="288" t="s">
        <v>10</v>
      </c>
      <c r="G1415" s="288" t="s">
        <v>11</v>
      </c>
      <c r="H1415" s="288" t="s">
        <v>12</v>
      </c>
      <c r="I1415" s="289" t="s">
        <v>13</v>
      </c>
      <c r="J1415" s="936" t="s">
        <v>0</v>
      </c>
      <c r="K1415" s="936" t="s">
        <v>1</v>
      </c>
      <c r="L1415" s="937"/>
      <c r="M1415" s="18" t="s">
        <v>37</v>
      </c>
      <c r="N1415" s="84"/>
    </row>
    <row r="1416" spans="1:15" ht="27.75" hidden="1" customHeight="1" outlineLevel="1" thickBot="1" x14ac:dyDescent="0.25">
      <c r="A1416" s="1121" t="s">
        <v>268</v>
      </c>
      <c r="B1416" s="1122"/>
      <c r="C1416" s="1122"/>
      <c r="D1416" s="1122"/>
      <c r="E1416" s="1122"/>
      <c r="F1416" s="1122"/>
      <c r="G1416" s="1122"/>
      <c r="H1416" s="1122"/>
      <c r="I1416" s="1123"/>
      <c r="J1416" s="855"/>
      <c r="K1416" s="855"/>
      <c r="L1416" s="469"/>
      <c r="M1416" s="467"/>
    </row>
    <row r="1417" spans="1:15" ht="15.75" hidden="1" outlineLevel="1" x14ac:dyDescent="0.2">
      <c r="A1417" s="1216">
        <v>1</v>
      </c>
      <c r="B1417" s="629"/>
      <c r="C1417" s="630"/>
      <c r="D1417" s="1214"/>
      <c r="E1417" s="1187" t="s">
        <v>15</v>
      </c>
      <c r="F1417" s="1190"/>
      <c r="G1417" s="1190"/>
      <c r="H1417" s="1206">
        <f>D1417*F1417</f>
        <v>0</v>
      </c>
      <c r="I1417" s="1179">
        <f>D1417*G1417</f>
        <v>0</v>
      </c>
      <c r="J1417" s="196">
        <f>SUM(H1417:I1417)</f>
        <v>0</v>
      </c>
      <c r="K1417" s="196">
        <f>J1417*1.27</f>
        <v>0</v>
      </c>
      <c r="M1417" s="1224"/>
      <c r="N1417" s="34"/>
      <c r="O1417" s="422"/>
    </row>
    <row r="1418" spans="1:15" ht="15.75" hidden="1" outlineLevel="1" x14ac:dyDescent="0.2">
      <c r="A1418" s="1177"/>
      <c r="B1418" s="964" t="s">
        <v>326</v>
      </c>
      <c r="C1418" s="631"/>
      <c r="D1418" s="1188"/>
      <c r="E1418" s="1097"/>
      <c r="F1418" s="1095"/>
      <c r="G1418" s="1095"/>
      <c r="H1418" s="1099"/>
      <c r="I1418" s="1098"/>
      <c r="J1418" s="196"/>
      <c r="K1418" s="196"/>
      <c r="L1418" s="273"/>
      <c r="M1418" s="1224"/>
      <c r="N1418" s="34"/>
      <c r="O1418" s="422"/>
    </row>
    <row r="1419" spans="1:15" ht="15.75" hidden="1" outlineLevel="1" x14ac:dyDescent="0.2">
      <c r="A1419" s="1124"/>
      <c r="B1419" s="637" t="s">
        <v>329</v>
      </c>
      <c r="C1419" s="631"/>
      <c r="D1419" s="1188"/>
      <c r="E1419" s="1097"/>
      <c r="F1419" s="1095"/>
      <c r="G1419" s="1095"/>
      <c r="H1419" s="1099"/>
      <c r="I1419" s="1098"/>
      <c r="J1419" s="196"/>
      <c r="K1419" s="196"/>
      <c r="L1419" s="273"/>
      <c r="M1419" s="725"/>
      <c r="N1419" s="34"/>
      <c r="O1419" s="422"/>
    </row>
    <row r="1420" spans="1:15" ht="15.75" hidden="1" outlineLevel="1" x14ac:dyDescent="0.2">
      <c r="A1420" s="1176">
        <v>2</v>
      </c>
      <c r="B1420" s="632"/>
      <c r="C1420" s="634"/>
      <c r="D1420" s="1188"/>
      <c r="E1420" s="1097" t="s">
        <v>15</v>
      </c>
      <c r="F1420" s="1095"/>
      <c r="G1420" s="1095"/>
      <c r="H1420" s="1099">
        <f>D1420*F1420</f>
        <v>0</v>
      </c>
      <c r="I1420" s="1098">
        <f>D1420*G1420</f>
        <v>0</v>
      </c>
      <c r="J1420" s="196">
        <f>SUM(H1420:I1420)</f>
        <v>0</v>
      </c>
      <c r="K1420" s="196">
        <f>J1420*1.27</f>
        <v>0</v>
      </c>
      <c r="L1420" s="273"/>
      <c r="M1420" s="1224"/>
      <c r="N1420" s="34"/>
      <c r="O1420" s="422"/>
    </row>
    <row r="1421" spans="1:15" ht="15.75" hidden="1" outlineLevel="1" x14ac:dyDescent="0.2">
      <c r="A1421" s="1177"/>
      <c r="B1421" s="964" t="s">
        <v>327</v>
      </c>
      <c r="C1421" s="631"/>
      <c r="D1421" s="1188"/>
      <c r="E1421" s="1097"/>
      <c r="F1421" s="1095"/>
      <c r="G1421" s="1095"/>
      <c r="H1421" s="1099"/>
      <c r="I1421" s="1098"/>
      <c r="J1421" s="196"/>
      <c r="K1421" s="196"/>
      <c r="L1421" s="273"/>
      <c r="M1421" s="1224"/>
      <c r="N1421" s="34"/>
      <c r="O1421" s="422"/>
    </row>
    <row r="1422" spans="1:15" ht="16.5" hidden="1" outlineLevel="1" thickBot="1" x14ac:dyDescent="0.25">
      <c r="A1422" s="1178"/>
      <c r="B1422" s="636" t="s">
        <v>328</v>
      </c>
      <c r="C1422" s="633"/>
      <c r="D1422" s="1189"/>
      <c r="E1422" s="1191"/>
      <c r="F1422" s="1192"/>
      <c r="G1422" s="1192"/>
      <c r="H1422" s="1184"/>
      <c r="I1422" s="1203"/>
      <c r="J1422" s="196"/>
      <c r="K1422" s="196"/>
      <c r="L1422" s="273"/>
      <c r="M1422" s="725"/>
      <c r="N1422" s="34"/>
      <c r="O1422" s="422"/>
    </row>
    <row r="1423" spans="1:15" ht="17.25" hidden="1" outlineLevel="1" thickTop="1" thickBot="1" x14ac:dyDescent="0.25">
      <c r="A1423" s="1124">
        <v>3</v>
      </c>
      <c r="B1423" s="298"/>
      <c r="C1423" s="299"/>
      <c r="D1423" s="1197"/>
      <c r="E1423" s="1212" t="s">
        <v>15</v>
      </c>
      <c r="F1423" s="1182"/>
      <c r="G1423" s="1182"/>
      <c r="H1423" s="1180">
        <f>D1423*F1423</f>
        <v>0</v>
      </c>
      <c r="I1423" s="1204">
        <f>D1423*G1423</f>
        <v>0</v>
      </c>
      <c r="J1423" s="196">
        <f>SUM(H1423:I1423)</f>
        <v>0</v>
      </c>
      <c r="K1423" s="196">
        <f>J1423*1.27</f>
        <v>0</v>
      </c>
      <c r="L1423" s="273"/>
      <c r="M1423" s="1224"/>
      <c r="N1423" s="34"/>
      <c r="O1423" s="422"/>
    </row>
    <row r="1424" spans="1:15" ht="16.5" hidden="1" outlineLevel="1" thickTop="1" x14ac:dyDescent="0.2">
      <c r="A1424" s="1115"/>
      <c r="B1424" s="187"/>
      <c r="C1424" s="294"/>
      <c r="D1424" s="1198"/>
      <c r="E1424" s="1213"/>
      <c r="F1424" s="1183"/>
      <c r="G1424" s="1183"/>
      <c r="H1424" s="1181"/>
      <c r="I1424" s="1205"/>
      <c r="J1424" s="196"/>
      <c r="K1424" s="196"/>
      <c r="L1424" s="273"/>
      <c r="M1424" s="1224"/>
      <c r="N1424" s="34"/>
      <c r="O1424" s="422"/>
    </row>
    <row r="1425" spans="1:15" hidden="1" outlineLevel="1" x14ac:dyDescent="0.2">
      <c r="A1425" s="803">
        <v>4</v>
      </c>
      <c r="B1425" s="365"/>
      <c r="C1425" s="382"/>
      <c r="D1425" s="996"/>
      <c r="E1425" s="376"/>
      <c r="F1425" s="379"/>
      <c r="G1425" s="379"/>
      <c r="H1425" s="979">
        <f t="shared" ref="H1425:H1436" si="152">D1425*F1425</f>
        <v>0</v>
      </c>
      <c r="I1425" s="980">
        <f t="shared" ref="I1425:I1436" si="153">D1425*G1425</f>
        <v>0</v>
      </c>
      <c r="J1425" s="186">
        <f t="shared" ref="J1425:J1436" si="154">SUM(H1425:I1425)</f>
        <v>0</v>
      </c>
      <c r="K1425" s="186">
        <f t="shared" ref="K1425:K1436" si="155">J1425*1.27</f>
        <v>0</v>
      </c>
      <c r="L1425" s="994"/>
      <c r="M1425" s="47"/>
      <c r="N1425" s="34"/>
      <c r="O1425" s="422"/>
    </row>
    <row r="1426" spans="1:15" hidden="1" outlineLevel="1" x14ac:dyDescent="0.2">
      <c r="A1426" s="804">
        <v>5</v>
      </c>
      <c r="B1426" s="794"/>
      <c r="C1426" s="795"/>
      <c r="D1426" s="792"/>
      <c r="E1426" s="796"/>
      <c r="F1426" s="790"/>
      <c r="G1426" s="790"/>
      <c r="H1426" s="997">
        <f t="shared" si="152"/>
        <v>0</v>
      </c>
      <c r="I1426" s="998">
        <f t="shared" si="153"/>
        <v>0</v>
      </c>
      <c r="J1426" s="186">
        <f t="shared" si="154"/>
        <v>0</v>
      </c>
      <c r="K1426" s="186">
        <f t="shared" si="155"/>
        <v>0</v>
      </c>
      <c r="L1426" s="994"/>
      <c r="M1426" s="47"/>
      <c r="N1426" s="34"/>
      <c r="O1426" s="422"/>
    </row>
    <row r="1427" spans="1:15" hidden="1" outlineLevel="1" x14ac:dyDescent="0.2">
      <c r="A1427" s="803">
        <v>6</v>
      </c>
      <c r="B1427" s="365"/>
      <c r="C1427" s="382"/>
      <c r="D1427" s="996"/>
      <c r="E1427" s="376"/>
      <c r="F1427" s="379"/>
      <c r="G1427" s="379"/>
      <c r="H1427" s="979">
        <f t="shared" si="152"/>
        <v>0</v>
      </c>
      <c r="I1427" s="980">
        <f t="shared" si="153"/>
        <v>0</v>
      </c>
      <c r="J1427" s="186">
        <f t="shared" si="154"/>
        <v>0</v>
      </c>
      <c r="K1427" s="186">
        <f t="shared" si="155"/>
        <v>0</v>
      </c>
      <c r="L1427" s="994"/>
      <c r="M1427" s="47"/>
      <c r="N1427" s="34"/>
      <c r="O1427" s="422"/>
    </row>
    <row r="1428" spans="1:15" hidden="1" outlineLevel="1" x14ac:dyDescent="0.2">
      <c r="A1428" s="804">
        <v>7</v>
      </c>
      <c r="B1428" s="365"/>
      <c r="C1428" s="382"/>
      <c r="D1428" s="996"/>
      <c r="E1428" s="376"/>
      <c r="F1428" s="379"/>
      <c r="G1428" s="379"/>
      <c r="H1428" s="979">
        <f t="shared" si="152"/>
        <v>0</v>
      </c>
      <c r="I1428" s="980">
        <f t="shared" si="153"/>
        <v>0</v>
      </c>
      <c r="J1428" s="186">
        <f t="shared" si="154"/>
        <v>0</v>
      </c>
      <c r="K1428" s="186">
        <f t="shared" si="155"/>
        <v>0</v>
      </c>
      <c r="L1428" s="994"/>
      <c r="M1428" s="47"/>
      <c r="N1428" s="34"/>
      <c r="O1428" s="422"/>
    </row>
    <row r="1429" spans="1:15" hidden="1" outlineLevel="1" x14ac:dyDescent="0.2">
      <c r="A1429" s="803">
        <v>8</v>
      </c>
      <c r="B1429" s="794"/>
      <c r="C1429" s="795"/>
      <c r="D1429" s="792"/>
      <c r="E1429" s="796"/>
      <c r="F1429" s="790"/>
      <c r="G1429" s="790"/>
      <c r="H1429" s="997">
        <f t="shared" si="152"/>
        <v>0</v>
      </c>
      <c r="I1429" s="998">
        <f t="shared" si="153"/>
        <v>0</v>
      </c>
      <c r="J1429" s="186">
        <f t="shared" si="154"/>
        <v>0</v>
      </c>
      <c r="K1429" s="186">
        <f t="shared" si="155"/>
        <v>0</v>
      </c>
      <c r="L1429" s="994"/>
      <c r="M1429" s="47"/>
      <c r="N1429" s="34"/>
      <c r="O1429" s="422"/>
    </row>
    <row r="1430" spans="1:15" hidden="1" outlineLevel="1" x14ac:dyDescent="0.2">
      <c r="A1430" s="804">
        <v>9</v>
      </c>
      <c r="B1430" s="365"/>
      <c r="C1430" s="382"/>
      <c r="D1430" s="996"/>
      <c r="E1430" s="376"/>
      <c r="F1430" s="379"/>
      <c r="G1430" s="379"/>
      <c r="H1430" s="979">
        <f t="shared" si="152"/>
        <v>0</v>
      </c>
      <c r="I1430" s="980">
        <f t="shared" si="153"/>
        <v>0</v>
      </c>
      <c r="J1430" s="186">
        <f t="shared" si="154"/>
        <v>0</v>
      </c>
      <c r="K1430" s="186">
        <f t="shared" si="155"/>
        <v>0</v>
      </c>
      <c r="L1430" s="994"/>
      <c r="M1430" s="47"/>
      <c r="N1430" s="34"/>
      <c r="O1430" s="422"/>
    </row>
    <row r="1431" spans="1:15" hidden="1" outlineLevel="1" x14ac:dyDescent="0.2">
      <c r="A1431" s="803">
        <v>10</v>
      </c>
      <c r="B1431" s="365"/>
      <c r="C1431" s="382"/>
      <c r="D1431" s="996"/>
      <c r="E1431" s="376"/>
      <c r="F1431" s="379"/>
      <c r="G1431" s="379"/>
      <c r="H1431" s="979">
        <f t="shared" si="152"/>
        <v>0</v>
      </c>
      <c r="I1431" s="980">
        <f t="shared" si="153"/>
        <v>0</v>
      </c>
      <c r="J1431" s="186">
        <f t="shared" si="154"/>
        <v>0</v>
      </c>
      <c r="K1431" s="186">
        <f t="shared" si="155"/>
        <v>0</v>
      </c>
      <c r="L1431" s="994"/>
      <c r="M1431" s="47"/>
      <c r="N1431" s="34"/>
      <c r="O1431" s="422"/>
    </row>
    <row r="1432" spans="1:15" hidden="1" outlineLevel="1" x14ac:dyDescent="0.2">
      <c r="A1432" s="804">
        <v>11</v>
      </c>
      <c r="B1432" s="365"/>
      <c r="C1432" s="382"/>
      <c r="D1432" s="996"/>
      <c r="E1432" s="376"/>
      <c r="F1432" s="379"/>
      <c r="G1432" s="379"/>
      <c r="H1432" s="979">
        <f t="shared" si="152"/>
        <v>0</v>
      </c>
      <c r="I1432" s="980">
        <f t="shared" si="153"/>
        <v>0</v>
      </c>
      <c r="J1432" s="186">
        <f t="shared" si="154"/>
        <v>0</v>
      </c>
      <c r="K1432" s="186">
        <f t="shared" si="155"/>
        <v>0</v>
      </c>
      <c r="L1432" s="994"/>
      <c r="M1432" s="47"/>
      <c r="N1432" s="34"/>
      <c r="O1432" s="422"/>
    </row>
    <row r="1433" spans="1:15" hidden="1" outlineLevel="1" x14ac:dyDescent="0.2">
      <c r="A1433" s="803">
        <v>12</v>
      </c>
      <c r="B1433" s="794"/>
      <c r="C1433" s="795"/>
      <c r="D1433" s="792"/>
      <c r="E1433" s="796"/>
      <c r="F1433" s="790"/>
      <c r="G1433" s="790"/>
      <c r="H1433" s="997">
        <f t="shared" si="152"/>
        <v>0</v>
      </c>
      <c r="I1433" s="998">
        <f t="shared" si="153"/>
        <v>0</v>
      </c>
      <c r="J1433" s="186">
        <f t="shared" si="154"/>
        <v>0</v>
      </c>
      <c r="K1433" s="186">
        <f t="shared" si="155"/>
        <v>0</v>
      </c>
      <c r="L1433" s="994"/>
      <c r="M1433" s="47"/>
      <c r="N1433" s="34"/>
      <c r="O1433" s="422"/>
    </row>
    <row r="1434" spans="1:15" hidden="1" outlineLevel="1" x14ac:dyDescent="0.2">
      <c r="A1434" s="804">
        <v>13</v>
      </c>
      <c r="B1434" s="365"/>
      <c r="C1434" s="382"/>
      <c r="D1434" s="996"/>
      <c r="E1434" s="376"/>
      <c r="F1434" s="379"/>
      <c r="G1434" s="379"/>
      <c r="H1434" s="979">
        <f t="shared" si="152"/>
        <v>0</v>
      </c>
      <c r="I1434" s="980">
        <f t="shared" si="153"/>
        <v>0</v>
      </c>
      <c r="J1434" s="186">
        <f t="shared" si="154"/>
        <v>0</v>
      </c>
      <c r="K1434" s="186">
        <f t="shared" si="155"/>
        <v>0</v>
      </c>
      <c r="L1434" s="994"/>
      <c r="M1434" s="47"/>
      <c r="N1434" s="34"/>
      <c r="O1434" s="422"/>
    </row>
    <row r="1435" spans="1:15" hidden="1" outlineLevel="1" x14ac:dyDescent="0.2">
      <c r="A1435" s="803">
        <v>14</v>
      </c>
      <c r="B1435" s="365"/>
      <c r="C1435" s="382"/>
      <c r="D1435" s="996"/>
      <c r="E1435" s="376"/>
      <c r="F1435" s="379"/>
      <c r="G1435" s="379"/>
      <c r="H1435" s="979">
        <f t="shared" si="152"/>
        <v>0</v>
      </c>
      <c r="I1435" s="980">
        <f t="shared" si="153"/>
        <v>0</v>
      </c>
      <c r="J1435" s="186">
        <f t="shared" si="154"/>
        <v>0</v>
      </c>
      <c r="K1435" s="186">
        <f t="shared" si="155"/>
        <v>0</v>
      </c>
      <c r="L1435" s="994"/>
      <c r="M1435" s="47"/>
      <c r="N1435" s="34"/>
      <c r="O1435" s="422"/>
    </row>
    <row r="1436" spans="1:15" s="537" customFormat="1" ht="13.5" hidden="1" outlineLevel="1" thickBot="1" x14ac:dyDescent="0.25">
      <c r="A1436" s="805">
        <v>15</v>
      </c>
      <c r="B1436" s="798" t="s">
        <v>147</v>
      </c>
      <c r="C1436" s="797"/>
      <c r="D1436" s="793"/>
      <c r="E1436" s="798" t="s">
        <v>26</v>
      </c>
      <c r="F1436" s="791"/>
      <c r="G1436" s="791"/>
      <c r="H1436" s="924">
        <f t="shared" si="152"/>
        <v>0</v>
      </c>
      <c r="I1436" s="925">
        <f t="shared" si="153"/>
        <v>0</v>
      </c>
      <c r="J1436" s="196">
        <f t="shared" si="154"/>
        <v>0</v>
      </c>
      <c r="K1436" s="196">
        <f t="shared" si="155"/>
        <v>0</v>
      </c>
      <c r="L1436" s="273"/>
      <c r="M1436" s="47"/>
      <c r="N1436" s="34"/>
    </row>
    <row r="1437" spans="1:15" s="537" customFormat="1" ht="28.5" hidden="1" customHeight="1" outlineLevel="1" thickBot="1" x14ac:dyDescent="0.25">
      <c r="A1437" s="1118" t="s">
        <v>321</v>
      </c>
      <c r="B1437" s="1119"/>
      <c r="C1437" s="799"/>
      <c r="D1437" s="800"/>
      <c r="E1437" s="801"/>
      <c r="F1437" s="802"/>
      <c r="G1437" s="802"/>
      <c r="H1437" s="198">
        <f>ROUND(SUM(H1416:H1436),0)</f>
        <v>0</v>
      </c>
      <c r="I1437" s="198">
        <f>ROUND(SUM(I1416:I1436),0)</f>
        <v>0</v>
      </c>
      <c r="J1437" s="199">
        <f>ROUND(SUM(J1417:J1436),0)</f>
        <v>0</v>
      </c>
      <c r="K1437" s="199">
        <f>ROUND(SUM(K1417:K1436),0)</f>
        <v>0</v>
      </c>
      <c r="L1437" s="274"/>
      <c r="M1437" s="47"/>
      <c r="N1437" s="34"/>
    </row>
    <row r="1438" spans="1:15" ht="27.75" hidden="1" customHeight="1" outlineLevel="1" thickBot="1" x14ac:dyDescent="0.25">
      <c r="A1438" s="1121" t="s">
        <v>267</v>
      </c>
      <c r="B1438" s="1122"/>
      <c r="C1438" s="1122"/>
      <c r="D1438" s="1122"/>
      <c r="E1438" s="1122"/>
      <c r="F1438" s="1122"/>
      <c r="G1438" s="1122"/>
      <c r="H1438" s="1122"/>
      <c r="I1438" s="1123"/>
      <c r="J1438" s="855"/>
      <c r="K1438" s="855"/>
      <c r="L1438" s="469"/>
      <c r="M1438" s="467"/>
    </row>
    <row r="1439" spans="1:15" s="537" customFormat="1" ht="15.75" hidden="1" outlineLevel="1" x14ac:dyDescent="0.2">
      <c r="A1439" s="1210">
        <v>1</v>
      </c>
      <c r="B1439" s="298"/>
      <c r="C1439" s="706"/>
      <c r="D1439" s="1219"/>
      <c r="E1439" s="1218" t="s">
        <v>21</v>
      </c>
      <c r="F1439" s="1209"/>
      <c r="G1439" s="1209"/>
      <c r="H1439" s="1223">
        <f>D1439*F1439</f>
        <v>0</v>
      </c>
      <c r="I1439" s="1202">
        <f>D1439*G1439</f>
        <v>0</v>
      </c>
      <c r="J1439" s="196">
        <f>SUM(H1439:I1439)</f>
        <v>0</v>
      </c>
      <c r="K1439" s="196">
        <f>J1439*1.27</f>
        <v>0</v>
      </c>
      <c r="L1439" s="273"/>
      <c r="M1439" s="1224"/>
      <c r="N1439" s="34"/>
    </row>
    <row r="1440" spans="1:15" s="537" customFormat="1" ht="15.75" hidden="1" outlineLevel="1" x14ac:dyDescent="0.2">
      <c r="A1440" s="1211"/>
      <c r="B1440" s="35"/>
      <c r="C1440" s="684"/>
      <c r="D1440" s="1220"/>
      <c r="E1440" s="1096"/>
      <c r="F1440" s="1094"/>
      <c r="G1440" s="1094"/>
      <c r="H1440" s="1125"/>
      <c r="I1440" s="1126"/>
      <c r="J1440" s="196"/>
      <c r="K1440" s="196"/>
      <c r="L1440" s="273"/>
      <c r="M1440" s="1224"/>
      <c r="N1440" s="34"/>
    </row>
    <row r="1441" spans="1:15" hidden="1" outlineLevel="1" x14ac:dyDescent="0.2">
      <c r="A1441" s="995">
        <v>2</v>
      </c>
      <c r="B1441" s="365"/>
      <c r="C1441" s="382"/>
      <c r="D1441" s="806"/>
      <c r="E1441" s="376"/>
      <c r="F1441" s="379"/>
      <c r="G1441" s="379"/>
      <c r="H1441" s="979">
        <f>D1441*F1441</f>
        <v>0</v>
      </c>
      <c r="I1441" s="980">
        <f>D1441*G1441</f>
        <v>0</v>
      </c>
      <c r="J1441" s="186">
        <f>SUM(H1441:I1441)</f>
        <v>0</v>
      </c>
      <c r="K1441" s="186">
        <f>J1441*1.27</f>
        <v>0</v>
      </c>
      <c r="L1441" s="994"/>
      <c r="M1441" s="47"/>
      <c r="N1441" s="34"/>
      <c r="O1441" s="422"/>
    </row>
    <row r="1442" spans="1:15" hidden="1" outlineLevel="1" x14ac:dyDescent="0.2">
      <c r="A1442" s="995">
        <v>3</v>
      </c>
      <c r="B1442" s="365"/>
      <c r="C1442" s="382"/>
      <c r="D1442" s="806"/>
      <c r="E1442" s="376"/>
      <c r="F1442" s="379"/>
      <c r="G1442" s="379"/>
      <c r="H1442" s="979">
        <f>D1442*F1442</f>
        <v>0</v>
      </c>
      <c r="I1442" s="980">
        <f>D1442*G1442</f>
        <v>0</v>
      </c>
      <c r="J1442" s="186">
        <f>SUM(H1442:I1442)</f>
        <v>0</v>
      </c>
      <c r="K1442" s="186">
        <f>J1442*1.27</f>
        <v>0</v>
      </c>
      <c r="L1442" s="994"/>
      <c r="M1442" s="47"/>
      <c r="N1442" s="34"/>
      <c r="O1442" s="422"/>
    </row>
    <row r="1443" spans="1:15" hidden="1" outlineLevel="1" x14ac:dyDescent="0.2">
      <c r="A1443" s="995">
        <v>4</v>
      </c>
      <c r="B1443" s="365"/>
      <c r="C1443" s="382"/>
      <c r="D1443" s="806"/>
      <c r="E1443" s="376"/>
      <c r="F1443" s="379"/>
      <c r="G1443" s="379"/>
      <c r="H1443" s="979">
        <f>D1443*F1443</f>
        <v>0</v>
      </c>
      <c r="I1443" s="980">
        <f>D1443*G1443</f>
        <v>0</v>
      </c>
      <c r="J1443" s="186">
        <f>SUM(H1443:I1443)</f>
        <v>0</v>
      </c>
      <c r="K1443" s="186">
        <f>J1443*1.27</f>
        <v>0</v>
      </c>
      <c r="L1443" s="994"/>
      <c r="M1443" s="47"/>
      <c r="N1443" s="34"/>
      <c r="O1443" s="422"/>
    </row>
    <row r="1444" spans="1:15" s="422" customFormat="1" ht="13.5" hidden="1" outlineLevel="1" thickBot="1" x14ac:dyDescent="0.25">
      <c r="A1444" s="15">
        <v>5</v>
      </c>
      <c r="B1444" s="791"/>
      <c r="C1444" s="797"/>
      <c r="D1444" s="807"/>
      <c r="E1444" s="791"/>
      <c r="F1444" s="791"/>
      <c r="G1444" s="791"/>
      <c r="H1444" s="979">
        <f>D1444*F1444</f>
        <v>0</v>
      </c>
      <c r="I1444" s="980">
        <f>D1444*G1444</f>
        <v>0</v>
      </c>
      <c r="J1444" s="186">
        <f>SUM(H1444:I1444)</f>
        <v>0</v>
      </c>
      <c r="K1444" s="186">
        <f>J1444*1.27</f>
        <v>0</v>
      </c>
      <c r="L1444" s="994"/>
      <c r="M1444" s="46"/>
      <c r="N1444" s="34"/>
    </row>
    <row r="1445" spans="1:15" s="17" customFormat="1" ht="28.5" hidden="1" customHeight="1" outlineLevel="1" thickBot="1" x14ac:dyDescent="0.25">
      <c r="A1445" s="1110" t="s">
        <v>322</v>
      </c>
      <c r="B1445" s="1111"/>
      <c r="C1445" s="799"/>
      <c r="D1445" s="808"/>
      <c r="E1445" s="809"/>
      <c r="F1445" s="810"/>
      <c r="G1445" s="810"/>
      <c r="H1445" s="198">
        <f>ROUND(SUM(H1439:H1444),0)</f>
        <v>0</v>
      </c>
      <c r="I1445" s="198">
        <f>ROUND(SUM(I1439:I1444),0)</f>
        <v>0</v>
      </c>
      <c r="J1445" s="199">
        <f>ROUND(SUM(J1439:J1444),0)</f>
        <v>0</v>
      </c>
      <c r="K1445" s="199">
        <f>ROUND(SUM(K1439:K1444),0)</f>
        <v>0</v>
      </c>
      <c r="L1445" s="274"/>
      <c r="M1445" s="46"/>
      <c r="N1445" s="34"/>
      <c r="O1445" s="23"/>
    </row>
    <row r="1446" spans="1:15" ht="25.5" customHeight="1" collapsed="1" thickBot="1" x14ac:dyDescent="0.25">
      <c r="A1446" s="643">
        <f>'18'!A46</f>
        <v>0</v>
      </c>
      <c r="B1446" s="644">
        <f>'18'!B46</f>
        <v>0</v>
      </c>
      <c r="C1446" s="645">
        <f>'18'!E46</f>
        <v>0</v>
      </c>
      <c r="D1446" s="645">
        <f>'18'!F46</f>
        <v>0</v>
      </c>
      <c r="E1446" s="645">
        <f>'18'!G46</f>
        <v>0</v>
      </c>
      <c r="F1446" s="1221" t="s">
        <v>20</v>
      </c>
      <c r="G1446" s="1222"/>
      <c r="H1446" s="200">
        <f>H1437+H1445</f>
        <v>0</v>
      </c>
      <c r="I1446" s="201">
        <f>I1437+I1445</f>
        <v>0</v>
      </c>
      <c r="J1446" s="202">
        <f>J1437+J1445</f>
        <v>0</v>
      </c>
      <c r="K1446" s="202">
        <f>K1437+K1445</f>
        <v>0</v>
      </c>
      <c r="L1446" s="300">
        <f>IF(K1417&gt;0,1,0)</f>
        <v>0</v>
      </c>
    </row>
    <row r="1447" spans="1:15" ht="5.25" customHeight="1" thickTop="1" x14ac:dyDescent="0.2">
      <c r="A1447" s="1217"/>
      <c r="B1447" s="1109"/>
      <c r="C1447" s="195"/>
      <c r="D1447" s="276"/>
      <c r="E1447" s="207"/>
      <c r="F1447" s="203"/>
      <c r="G1447" s="203"/>
      <c r="H1447" s="203"/>
      <c r="I1447" s="204"/>
      <c r="J1447" s="205"/>
      <c r="K1447" s="205"/>
      <c r="L1447" s="300"/>
    </row>
    <row r="1448" spans="1:15" ht="12.75" customHeight="1" x14ac:dyDescent="0.2">
      <c r="A1448" s="1207" t="s">
        <v>319</v>
      </c>
      <c r="B1448" s="1208"/>
      <c r="C1448" s="1199">
        <f>K1437</f>
        <v>0</v>
      </c>
      <c r="D1448" s="1199"/>
      <c r="E1448" s="1200"/>
      <c r="F1448" s="811"/>
      <c r="G1448" s="811"/>
      <c r="H1448" s="313">
        <f>H1437</f>
        <v>0</v>
      </c>
      <c r="I1448" s="314">
        <f>I1437</f>
        <v>0</v>
      </c>
      <c r="J1448" s="205"/>
      <c r="K1448" s="205"/>
      <c r="L1448" s="300">
        <f>IF(K1420&gt;0,1,0)</f>
        <v>0</v>
      </c>
      <c r="M1448" s="47"/>
    </row>
    <row r="1449" spans="1:15" ht="12.75" customHeight="1" x14ac:dyDescent="0.2">
      <c r="A1449" s="1185" t="s">
        <v>320</v>
      </c>
      <c r="B1449" s="1186"/>
      <c r="C1449" s="1215">
        <f>K1445</f>
        <v>0</v>
      </c>
      <c r="D1449" s="1215"/>
      <c r="E1449" s="1201"/>
      <c r="F1449" s="812"/>
      <c r="G1449" s="812"/>
      <c r="H1449" s="315">
        <f>H1445</f>
        <v>0</v>
      </c>
      <c r="I1449" s="316">
        <f>I1445</f>
        <v>0</v>
      </c>
      <c r="J1449" s="205"/>
      <c r="K1449" s="205"/>
      <c r="L1449" s="275"/>
      <c r="M1449" s="47"/>
    </row>
    <row r="1450" spans="1:15" ht="12.75" customHeight="1" thickBot="1" x14ac:dyDescent="0.3">
      <c r="A1450" s="1193" t="s">
        <v>145</v>
      </c>
      <c r="B1450" s="1194"/>
      <c r="C1450" s="1195">
        <f>SUM(C1448:D1449)</f>
        <v>0</v>
      </c>
      <c r="D1450" s="1196"/>
      <c r="E1450" s="292" t="str">
        <f>IF(C1450=K1446,"","Hiba!")</f>
        <v/>
      </c>
      <c r="F1450" s="813"/>
      <c r="G1450" s="813"/>
      <c r="H1450" s="813"/>
      <c r="I1450" s="814"/>
      <c r="J1450" s="205"/>
      <c r="K1450" s="205"/>
      <c r="L1450" s="275"/>
      <c r="M1450" s="47"/>
    </row>
    <row r="1451" spans="1:15" ht="6" customHeight="1" thickBot="1" x14ac:dyDescent="0.25">
      <c r="J1451" s="205"/>
      <c r="K1451" s="205"/>
      <c r="L1451" s="275"/>
      <c r="M1451" s="47"/>
    </row>
    <row r="1452" spans="1:15" s="5" customFormat="1" ht="26.25" hidden="1" outlineLevel="1" thickBot="1" x14ac:dyDescent="0.25">
      <c r="A1452" s="788" t="s">
        <v>6</v>
      </c>
      <c r="B1452" s="789" t="s">
        <v>7</v>
      </c>
      <c r="C1452" s="789" t="s">
        <v>69</v>
      </c>
      <c r="D1452" s="789" t="s">
        <v>8</v>
      </c>
      <c r="E1452" s="789" t="s">
        <v>9</v>
      </c>
      <c r="F1452" s="288" t="s">
        <v>10</v>
      </c>
      <c r="G1452" s="288" t="s">
        <v>11</v>
      </c>
      <c r="H1452" s="288" t="s">
        <v>12</v>
      </c>
      <c r="I1452" s="289" t="s">
        <v>13</v>
      </c>
      <c r="J1452" s="936" t="s">
        <v>0</v>
      </c>
      <c r="K1452" s="936" t="s">
        <v>1</v>
      </c>
      <c r="L1452" s="937"/>
      <c r="M1452" s="18" t="s">
        <v>37</v>
      </c>
      <c r="N1452" s="84"/>
    </row>
    <row r="1453" spans="1:15" ht="27.75" hidden="1" customHeight="1" outlineLevel="1" thickBot="1" x14ac:dyDescent="0.25">
      <c r="A1453" s="1121" t="s">
        <v>268</v>
      </c>
      <c r="B1453" s="1122"/>
      <c r="C1453" s="1122"/>
      <c r="D1453" s="1122"/>
      <c r="E1453" s="1122"/>
      <c r="F1453" s="1122"/>
      <c r="G1453" s="1122"/>
      <c r="H1453" s="1122"/>
      <c r="I1453" s="1123"/>
      <c r="J1453" s="855"/>
      <c r="K1453" s="855"/>
      <c r="L1453" s="469"/>
      <c r="M1453" s="467"/>
    </row>
    <row r="1454" spans="1:15" ht="15.75" hidden="1" outlineLevel="1" x14ac:dyDescent="0.2">
      <c r="A1454" s="1216">
        <v>1</v>
      </c>
      <c r="B1454" s="629"/>
      <c r="C1454" s="630"/>
      <c r="D1454" s="1214"/>
      <c r="E1454" s="1187" t="s">
        <v>15</v>
      </c>
      <c r="F1454" s="1190"/>
      <c r="G1454" s="1190"/>
      <c r="H1454" s="1206">
        <f>D1454*F1454</f>
        <v>0</v>
      </c>
      <c r="I1454" s="1179">
        <f>D1454*G1454</f>
        <v>0</v>
      </c>
      <c r="J1454" s="196">
        <f>SUM(H1454:I1454)</f>
        <v>0</v>
      </c>
      <c r="K1454" s="196">
        <f>J1454*1.27</f>
        <v>0</v>
      </c>
      <c r="M1454" s="1224"/>
      <c r="N1454" s="34"/>
      <c r="O1454" s="422"/>
    </row>
    <row r="1455" spans="1:15" ht="15.75" hidden="1" outlineLevel="1" x14ac:dyDescent="0.2">
      <c r="A1455" s="1177"/>
      <c r="B1455" s="964" t="s">
        <v>326</v>
      </c>
      <c r="C1455" s="631"/>
      <c r="D1455" s="1188"/>
      <c r="E1455" s="1097"/>
      <c r="F1455" s="1095"/>
      <c r="G1455" s="1095"/>
      <c r="H1455" s="1099"/>
      <c r="I1455" s="1098"/>
      <c r="J1455" s="196"/>
      <c r="K1455" s="196"/>
      <c r="L1455" s="273"/>
      <c r="M1455" s="1224"/>
      <c r="N1455" s="34"/>
      <c r="O1455" s="422"/>
    </row>
    <row r="1456" spans="1:15" ht="15.75" hidden="1" outlineLevel="1" x14ac:dyDescent="0.2">
      <c r="A1456" s="1124"/>
      <c r="B1456" s="637" t="s">
        <v>329</v>
      </c>
      <c r="C1456" s="631"/>
      <c r="D1456" s="1188"/>
      <c r="E1456" s="1097"/>
      <c r="F1456" s="1095"/>
      <c r="G1456" s="1095"/>
      <c r="H1456" s="1099"/>
      <c r="I1456" s="1098"/>
      <c r="J1456" s="196"/>
      <c r="K1456" s="196"/>
      <c r="L1456" s="273"/>
      <c r="M1456" s="725"/>
      <c r="N1456" s="34"/>
      <c r="O1456" s="422"/>
    </row>
    <row r="1457" spans="1:15" ht="15.75" hidden="1" outlineLevel="1" x14ac:dyDescent="0.2">
      <c r="A1457" s="1176">
        <v>2</v>
      </c>
      <c r="B1457" s="632"/>
      <c r="C1457" s="634"/>
      <c r="D1457" s="1188"/>
      <c r="E1457" s="1097" t="s">
        <v>15</v>
      </c>
      <c r="F1457" s="1095"/>
      <c r="G1457" s="1095"/>
      <c r="H1457" s="1099">
        <f>D1457*F1457</f>
        <v>0</v>
      </c>
      <c r="I1457" s="1098">
        <f>D1457*G1457</f>
        <v>0</v>
      </c>
      <c r="J1457" s="196">
        <f>SUM(H1457:I1457)</f>
        <v>0</v>
      </c>
      <c r="K1457" s="196">
        <f>J1457*1.27</f>
        <v>0</v>
      </c>
      <c r="L1457" s="273"/>
      <c r="M1457" s="1224"/>
      <c r="N1457" s="34"/>
      <c r="O1457" s="422"/>
    </row>
    <row r="1458" spans="1:15" ht="15.75" hidden="1" outlineLevel="1" x14ac:dyDescent="0.2">
      <c r="A1458" s="1177"/>
      <c r="B1458" s="964" t="s">
        <v>327</v>
      </c>
      <c r="C1458" s="631"/>
      <c r="D1458" s="1188"/>
      <c r="E1458" s="1097"/>
      <c r="F1458" s="1095"/>
      <c r="G1458" s="1095"/>
      <c r="H1458" s="1099"/>
      <c r="I1458" s="1098"/>
      <c r="J1458" s="196"/>
      <c r="K1458" s="196"/>
      <c r="L1458" s="273"/>
      <c r="M1458" s="1224"/>
      <c r="N1458" s="34"/>
      <c r="O1458" s="422"/>
    </row>
    <row r="1459" spans="1:15" ht="16.5" hidden="1" outlineLevel="1" thickBot="1" x14ac:dyDescent="0.25">
      <c r="A1459" s="1178"/>
      <c r="B1459" s="636" t="s">
        <v>328</v>
      </c>
      <c r="C1459" s="633"/>
      <c r="D1459" s="1189"/>
      <c r="E1459" s="1191"/>
      <c r="F1459" s="1192"/>
      <c r="G1459" s="1192"/>
      <c r="H1459" s="1184"/>
      <c r="I1459" s="1203"/>
      <c r="J1459" s="196"/>
      <c r="K1459" s="196"/>
      <c r="L1459" s="273"/>
      <c r="M1459" s="725"/>
      <c r="N1459" s="34"/>
      <c r="O1459" s="422"/>
    </row>
    <row r="1460" spans="1:15" ht="17.25" hidden="1" outlineLevel="1" thickTop="1" thickBot="1" x14ac:dyDescent="0.25">
      <c r="A1460" s="1124">
        <v>3</v>
      </c>
      <c r="B1460" s="298"/>
      <c r="C1460" s="299"/>
      <c r="D1460" s="1197"/>
      <c r="E1460" s="1212" t="s">
        <v>15</v>
      </c>
      <c r="F1460" s="1182"/>
      <c r="G1460" s="1182"/>
      <c r="H1460" s="1180">
        <f>D1460*F1460</f>
        <v>0</v>
      </c>
      <c r="I1460" s="1204">
        <f>D1460*G1460</f>
        <v>0</v>
      </c>
      <c r="J1460" s="196">
        <f>SUM(H1460:I1460)</f>
        <v>0</v>
      </c>
      <c r="K1460" s="196">
        <f>J1460*1.27</f>
        <v>0</v>
      </c>
      <c r="L1460" s="273"/>
      <c r="M1460" s="1224"/>
      <c r="N1460" s="34"/>
      <c r="O1460" s="422"/>
    </row>
    <row r="1461" spans="1:15" ht="16.5" hidden="1" outlineLevel="1" thickTop="1" x14ac:dyDescent="0.2">
      <c r="A1461" s="1115"/>
      <c r="B1461" s="187"/>
      <c r="C1461" s="294"/>
      <c r="D1461" s="1198"/>
      <c r="E1461" s="1213"/>
      <c r="F1461" s="1183"/>
      <c r="G1461" s="1183"/>
      <c r="H1461" s="1181"/>
      <c r="I1461" s="1205"/>
      <c r="J1461" s="196"/>
      <c r="K1461" s="196"/>
      <c r="L1461" s="273"/>
      <c r="M1461" s="1224"/>
      <c r="N1461" s="34"/>
      <c r="O1461" s="422"/>
    </row>
    <row r="1462" spans="1:15" hidden="1" outlineLevel="1" x14ac:dyDescent="0.2">
      <c r="A1462" s="803">
        <v>4</v>
      </c>
      <c r="B1462" s="365"/>
      <c r="C1462" s="382"/>
      <c r="D1462" s="996"/>
      <c r="E1462" s="376"/>
      <c r="F1462" s="379"/>
      <c r="G1462" s="379"/>
      <c r="H1462" s="979">
        <f t="shared" ref="H1462:H1473" si="156">D1462*F1462</f>
        <v>0</v>
      </c>
      <c r="I1462" s="980">
        <f t="shared" ref="I1462:I1473" si="157">D1462*G1462</f>
        <v>0</v>
      </c>
      <c r="J1462" s="186">
        <f t="shared" ref="J1462:J1473" si="158">SUM(H1462:I1462)</f>
        <v>0</v>
      </c>
      <c r="K1462" s="186">
        <f t="shared" ref="K1462:K1473" si="159">J1462*1.27</f>
        <v>0</v>
      </c>
      <c r="L1462" s="994"/>
      <c r="M1462" s="47"/>
      <c r="N1462" s="34"/>
      <c r="O1462" s="422"/>
    </row>
    <row r="1463" spans="1:15" hidden="1" outlineLevel="1" x14ac:dyDescent="0.2">
      <c r="A1463" s="804">
        <v>5</v>
      </c>
      <c r="B1463" s="794"/>
      <c r="C1463" s="795"/>
      <c r="D1463" s="792"/>
      <c r="E1463" s="796"/>
      <c r="F1463" s="790"/>
      <c r="G1463" s="790"/>
      <c r="H1463" s="997">
        <f t="shared" si="156"/>
        <v>0</v>
      </c>
      <c r="I1463" s="998">
        <f t="shared" si="157"/>
        <v>0</v>
      </c>
      <c r="J1463" s="186">
        <f t="shared" si="158"/>
        <v>0</v>
      </c>
      <c r="K1463" s="186">
        <f t="shared" si="159"/>
        <v>0</v>
      </c>
      <c r="L1463" s="994"/>
      <c r="M1463" s="47"/>
      <c r="N1463" s="34"/>
      <c r="O1463" s="422"/>
    </row>
    <row r="1464" spans="1:15" hidden="1" outlineLevel="1" x14ac:dyDescent="0.2">
      <c r="A1464" s="803">
        <v>6</v>
      </c>
      <c r="B1464" s="365"/>
      <c r="C1464" s="382"/>
      <c r="D1464" s="996"/>
      <c r="E1464" s="376"/>
      <c r="F1464" s="379"/>
      <c r="G1464" s="379"/>
      <c r="H1464" s="979">
        <f t="shared" si="156"/>
        <v>0</v>
      </c>
      <c r="I1464" s="980">
        <f t="shared" si="157"/>
        <v>0</v>
      </c>
      <c r="J1464" s="186">
        <f t="shared" si="158"/>
        <v>0</v>
      </c>
      <c r="K1464" s="186">
        <f t="shared" si="159"/>
        <v>0</v>
      </c>
      <c r="L1464" s="994"/>
      <c r="M1464" s="47"/>
      <c r="N1464" s="34"/>
      <c r="O1464" s="422"/>
    </row>
    <row r="1465" spans="1:15" hidden="1" outlineLevel="1" x14ac:dyDescent="0.2">
      <c r="A1465" s="804">
        <v>7</v>
      </c>
      <c r="B1465" s="365"/>
      <c r="C1465" s="382"/>
      <c r="D1465" s="996"/>
      <c r="E1465" s="376"/>
      <c r="F1465" s="379"/>
      <c r="G1465" s="379"/>
      <c r="H1465" s="979">
        <f t="shared" si="156"/>
        <v>0</v>
      </c>
      <c r="I1465" s="980">
        <f t="shared" si="157"/>
        <v>0</v>
      </c>
      <c r="J1465" s="186">
        <f t="shared" si="158"/>
        <v>0</v>
      </c>
      <c r="K1465" s="186">
        <f t="shared" si="159"/>
        <v>0</v>
      </c>
      <c r="L1465" s="994"/>
      <c r="M1465" s="47"/>
      <c r="N1465" s="34"/>
      <c r="O1465" s="422"/>
    </row>
    <row r="1466" spans="1:15" hidden="1" outlineLevel="1" x14ac:dyDescent="0.2">
      <c r="A1466" s="803">
        <v>8</v>
      </c>
      <c r="B1466" s="794"/>
      <c r="C1466" s="795"/>
      <c r="D1466" s="792"/>
      <c r="E1466" s="796"/>
      <c r="F1466" s="790"/>
      <c r="G1466" s="790"/>
      <c r="H1466" s="997">
        <f t="shared" si="156"/>
        <v>0</v>
      </c>
      <c r="I1466" s="998">
        <f t="shared" si="157"/>
        <v>0</v>
      </c>
      <c r="J1466" s="186">
        <f t="shared" si="158"/>
        <v>0</v>
      </c>
      <c r="K1466" s="186">
        <f t="shared" si="159"/>
        <v>0</v>
      </c>
      <c r="L1466" s="994"/>
      <c r="M1466" s="47"/>
      <c r="N1466" s="34"/>
      <c r="O1466" s="422"/>
    </row>
    <row r="1467" spans="1:15" hidden="1" outlineLevel="1" x14ac:dyDescent="0.2">
      <c r="A1467" s="804">
        <v>9</v>
      </c>
      <c r="B1467" s="365"/>
      <c r="C1467" s="382"/>
      <c r="D1467" s="996"/>
      <c r="E1467" s="376"/>
      <c r="F1467" s="379"/>
      <c r="G1467" s="379"/>
      <c r="H1467" s="979">
        <f t="shared" si="156"/>
        <v>0</v>
      </c>
      <c r="I1467" s="980">
        <f t="shared" si="157"/>
        <v>0</v>
      </c>
      <c r="J1467" s="186">
        <f t="shared" si="158"/>
        <v>0</v>
      </c>
      <c r="K1467" s="186">
        <f t="shared" si="159"/>
        <v>0</v>
      </c>
      <c r="L1467" s="994"/>
      <c r="M1467" s="47"/>
      <c r="N1467" s="34"/>
      <c r="O1467" s="422"/>
    </row>
    <row r="1468" spans="1:15" hidden="1" outlineLevel="1" x14ac:dyDescent="0.2">
      <c r="A1468" s="803">
        <v>10</v>
      </c>
      <c r="B1468" s="365"/>
      <c r="C1468" s="382"/>
      <c r="D1468" s="996"/>
      <c r="E1468" s="376"/>
      <c r="F1468" s="379"/>
      <c r="G1468" s="379"/>
      <c r="H1468" s="979">
        <f t="shared" si="156"/>
        <v>0</v>
      </c>
      <c r="I1468" s="980">
        <f t="shared" si="157"/>
        <v>0</v>
      </c>
      <c r="J1468" s="186">
        <f t="shared" si="158"/>
        <v>0</v>
      </c>
      <c r="K1468" s="186">
        <f t="shared" si="159"/>
        <v>0</v>
      </c>
      <c r="L1468" s="994"/>
      <c r="M1468" s="47"/>
      <c r="N1468" s="34"/>
      <c r="O1468" s="422"/>
    </row>
    <row r="1469" spans="1:15" hidden="1" outlineLevel="1" x14ac:dyDescent="0.2">
      <c r="A1469" s="804">
        <v>11</v>
      </c>
      <c r="B1469" s="365"/>
      <c r="C1469" s="382"/>
      <c r="D1469" s="996"/>
      <c r="E1469" s="376"/>
      <c r="F1469" s="379"/>
      <c r="G1469" s="379"/>
      <c r="H1469" s="979">
        <f t="shared" si="156"/>
        <v>0</v>
      </c>
      <c r="I1469" s="980">
        <f t="shared" si="157"/>
        <v>0</v>
      </c>
      <c r="J1469" s="186">
        <f t="shared" si="158"/>
        <v>0</v>
      </c>
      <c r="K1469" s="186">
        <f t="shared" si="159"/>
        <v>0</v>
      </c>
      <c r="L1469" s="994"/>
      <c r="M1469" s="47"/>
      <c r="N1469" s="34"/>
      <c r="O1469" s="422"/>
    </row>
    <row r="1470" spans="1:15" hidden="1" outlineLevel="1" x14ac:dyDescent="0.2">
      <c r="A1470" s="803">
        <v>12</v>
      </c>
      <c r="B1470" s="794"/>
      <c r="C1470" s="795"/>
      <c r="D1470" s="792"/>
      <c r="E1470" s="796"/>
      <c r="F1470" s="790"/>
      <c r="G1470" s="790"/>
      <c r="H1470" s="997">
        <f t="shared" si="156"/>
        <v>0</v>
      </c>
      <c r="I1470" s="998">
        <f t="shared" si="157"/>
        <v>0</v>
      </c>
      <c r="J1470" s="186">
        <f t="shared" si="158"/>
        <v>0</v>
      </c>
      <c r="K1470" s="186">
        <f t="shared" si="159"/>
        <v>0</v>
      </c>
      <c r="L1470" s="994"/>
      <c r="M1470" s="47"/>
      <c r="N1470" s="34"/>
      <c r="O1470" s="422"/>
    </row>
    <row r="1471" spans="1:15" hidden="1" outlineLevel="1" x14ac:dyDescent="0.2">
      <c r="A1471" s="804">
        <v>13</v>
      </c>
      <c r="B1471" s="365"/>
      <c r="C1471" s="382"/>
      <c r="D1471" s="996"/>
      <c r="E1471" s="376"/>
      <c r="F1471" s="379"/>
      <c r="G1471" s="379"/>
      <c r="H1471" s="979">
        <f t="shared" si="156"/>
        <v>0</v>
      </c>
      <c r="I1471" s="980">
        <f t="shared" si="157"/>
        <v>0</v>
      </c>
      <c r="J1471" s="186">
        <f t="shared" si="158"/>
        <v>0</v>
      </c>
      <c r="K1471" s="186">
        <f t="shared" si="159"/>
        <v>0</v>
      </c>
      <c r="L1471" s="994"/>
      <c r="M1471" s="47"/>
      <c r="N1471" s="34"/>
      <c r="O1471" s="422"/>
    </row>
    <row r="1472" spans="1:15" hidden="1" outlineLevel="1" x14ac:dyDescent="0.2">
      <c r="A1472" s="803">
        <v>14</v>
      </c>
      <c r="B1472" s="365"/>
      <c r="C1472" s="382"/>
      <c r="D1472" s="996"/>
      <c r="E1472" s="376"/>
      <c r="F1472" s="379"/>
      <c r="G1472" s="379"/>
      <c r="H1472" s="979">
        <f t="shared" si="156"/>
        <v>0</v>
      </c>
      <c r="I1472" s="980">
        <f t="shared" si="157"/>
        <v>0</v>
      </c>
      <c r="J1472" s="186">
        <f t="shared" si="158"/>
        <v>0</v>
      </c>
      <c r="K1472" s="186">
        <f t="shared" si="159"/>
        <v>0</v>
      </c>
      <c r="L1472" s="994"/>
      <c r="M1472" s="47"/>
      <c r="N1472" s="34"/>
      <c r="O1472" s="422"/>
    </row>
    <row r="1473" spans="1:15" s="537" customFormat="1" ht="13.5" hidden="1" outlineLevel="1" thickBot="1" x14ac:dyDescent="0.25">
      <c r="A1473" s="805">
        <v>15</v>
      </c>
      <c r="B1473" s="798" t="s">
        <v>147</v>
      </c>
      <c r="C1473" s="797"/>
      <c r="D1473" s="793"/>
      <c r="E1473" s="798" t="s">
        <v>26</v>
      </c>
      <c r="F1473" s="791"/>
      <c r="G1473" s="791"/>
      <c r="H1473" s="924">
        <f t="shared" si="156"/>
        <v>0</v>
      </c>
      <c r="I1473" s="925">
        <f t="shared" si="157"/>
        <v>0</v>
      </c>
      <c r="J1473" s="196">
        <f t="shared" si="158"/>
        <v>0</v>
      </c>
      <c r="K1473" s="196">
        <f t="shared" si="159"/>
        <v>0</v>
      </c>
      <c r="L1473" s="273"/>
      <c r="M1473" s="47"/>
      <c r="N1473" s="34"/>
    </row>
    <row r="1474" spans="1:15" s="537" customFormat="1" ht="28.5" hidden="1" customHeight="1" outlineLevel="1" thickBot="1" x14ac:dyDescent="0.25">
      <c r="A1474" s="1118" t="s">
        <v>321</v>
      </c>
      <c r="B1474" s="1119"/>
      <c r="C1474" s="799"/>
      <c r="D1474" s="800"/>
      <c r="E1474" s="801"/>
      <c r="F1474" s="802"/>
      <c r="G1474" s="802"/>
      <c r="H1474" s="198">
        <f>ROUND(SUM(H1453:H1473),0)</f>
        <v>0</v>
      </c>
      <c r="I1474" s="198">
        <f>ROUND(SUM(I1453:I1473),0)</f>
        <v>0</v>
      </c>
      <c r="J1474" s="199">
        <f>ROUND(SUM(J1454:J1473),0)</f>
        <v>0</v>
      </c>
      <c r="K1474" s="199">
        <f>ROUND(SUM(K1454:K1473),0)</f>
        <v>0</v>
      </c>
      <c r="L1474" s="274"/>
      <c r="M1474" s="47"/>
      <c r="N1474" s="34"/>
    </row>
    <row r="1475" spans="1:15" ht="27.75" hidden="1" customHeight="1" outlineLevel="1" thickBot="1" x14ac:dyDescent="0.25">
      <c r="A1475" s="1121" t="s">
        <v>267</v>
      </c>
      <c r="B1475" s="1122"/>
      <c r="C1475" s="1122"/>
      <c r="D1475" s="1122"/>
      <c r="E1475" s="1122"/>
      <c r="F1475" s="1122"/>
      <c r="G1475" s="1122"/>
      <c r="H1475" s="1122"/>
      <c r="I1475" s="1123"/>
      <c r="J1475" s="855"/>
      <c r="K1475" s="855"/>
      <c r="L1475" s="469"/>
      <c r="M1475" s="467"/>
    </row>
    <row r="1476" spans="1:15" s="537" customFormat="1" ht="15.75" hidden="1" outlineLevel="1" x14ac:dyDescent="0.2">
      <c r="A1476" s="1210">
        <v>1</v>
      </c>
      <c r="B1476" s="298"/>
      <c r="C1476" s="706"/>
      <c r="D1476" s="1219"/>
      <c r="E1476" s="1218" t="s">
        <v>21</v>
      </c>
      <c r="F1476" s="1209"/>
      <c r="G1476" s="1209"/>
      <c r="H1476" s="1223">
        <f>D1476*F1476</f>
        <v>0</v>
      </c>
      <c r="I1476" s="1202">
        <f>D1476*G1476</f>
        <v>0</v>
      </c>
      <c r="J1476" s="196">
        <f>SUM(H1476:I1476)</f>
        <v>0</v>
      </c>
      <c r="K1476" s="196">
        <f>J1476*1.27</f>
        <v>0</v>
      </c>
      <c r="L1476" s="273"/>
      <c r="M1476" s="1224"/>
      <c r="N1476" s="34"/>
    </row>
    <row r="1477" spans="1:15" s="537" customFormat="1" ht="15.75" hidden="1" outlineLevel="1" x14ac:dyDescent="0.2">
      <c r="A1477" s="1211"/>
      <c r="B1477" s="35"/>
      <c r="C1477" s="684"/>
      <c r="D1477" s="1220"/>
      <c r="E1477" s="1096"/>
      <c r="F1477" s="1094"/>
      <c r="G1477" s="1094"/>
      <c r="H1477" s="1125"/>
      <c r="I1477" s="1126"/>
      <c r="J1477" s="196"/>
      <c r="K1477" s="196"/>
      <c r="L1477" s="273"/>
      <c r="M1477" s="1224"/>
      <c r="N1477" s="34"/>
    </row>
    <row r="1478" spans="1:15" hidden="1" outlineLevel="1" x14ac:dyDescent="0.2">
      <c r="A1478" s="995">
        <v>2</v>
      </c>
      <c r="B1478" s="365"/>
      <c r="C1478" s="382"/>
      <c r="D1478" s="806"/>
      <c r="E1478" s="376"/>
      <c r="F1478" s="379"/>
      <c r="G1478" s="379"/>
      <c r="H1478" s="979">
        <f>D1478*F1478</f>
        <v>0</v>
      </c>
      <c r="I1478" s="980">
        <f>D1478*G1478</f>
        <v>0</v>
      </c>
      <c r="J1478" s="186">
        <f>SUM(H1478:I1478)</f>
        <v>0</v>
      </c>
      <c r="K1478" s="186">
        <f>J1478*1.27</f>
        <v>0</v>
      </c>
      <c r="L1478" s="994"/>
      <c r="M1478" s="47"/>
      <c r="N1478" s="34"/>
      <c r="O1478" s="422"/>
    </row>
    <row r="1479" spans="1:15" hidden="1" outlineLevel="1" x14ac:dyDescent="0.2">
      <c r="A1479" s="995">
        <v>3</v>
      </c>
      <c r="B1479" s="365"/>
      <c r="C1479" s="382"/>
      <c r="D1479" s="806"/>
      <c r="E1479" s="376"/>
      <c r="F1479" s="379"/>
      <c r="G1479" s="379"/>
      <c r="H1479" s="979">
        <f>D1479*F1479</f>
        <v>0</v>
      </c>
      <c r="I1479" s="980">
        <f>D1479*G1479</f>
        <v>0</v>
      </c>
      <c r="J1479" s="186">
        <f>SUM(H1479:I1479)</f>
        <v>0</v>
      </c>
      <c r="K1479" s="186">
        <f>J1479*1.27</f>
        <v>0</v>
      </c>
      <c r="L1479" s="994"/>
      <c r="M1479" s="47"/>
      <c r="N1479" s="34"/>
      <c r="O1479" s="422"/>
    </row>
    <row r="1480" spans="1:15" hidden="1" outlineLevel="1" x14ac:dyDescent="0.2">
      <c r="A1480" s="995">
        <v>4</v>
      </c>
      <c r="B1480" s="365"/>
      <c r="C1480" s="382"/>
      <c r="D1480" s="806"/>
      <c r="E1480" s="376"/>
      <c r="F1480" s="379"/>
      <c r="G1480" s="379"/>
      <c r="H1480" s="979">
        <f>D1480*F1480</f>
        <v>0</v>
      </c>
      <c r="I1480" s="980">
        <f>D1480*G1480</f>
        <v>0</v>
      </c>
      <c r="J1480" s="186">
        <f>SUM(H1480:I1480)</f>
        <v>0</v>
      </c>
      <c r="K1480" s="186">
        <f>J1480*1.27</f>
        <v>0</v>
      </c>
      <c r="L1480" s="994"/>
      <c r="M1480" s="47"/>
      <c r="N1480" s="34"/>
      <c r="O1480" s="422"/>
    </row>
    <row r="1481" spans="1:15" s="422" customFormat="1" ht="13.5" hidden="1" outlineLevel="1" thickBot="1" x14ac:dyDescent="0.25">
      <c r="A1481" s="15">
        <v>5</v>
      </c>
      <c r="B1481" s="791"/>
      <c r="C1481" s="797"/>
      <c r="D1481" s="807"/>
      <c r="E1481" s="791"/>
      <c r="F1481" s="791"/>
      <c r="G1481" s="791"/>
      <c r="H1481" s="979">
        <f>D1481*F1481</f>
        <v>0</v>
      </c>
      <c r="I1481" s="980">
        <f>D1481*G1481</f>
        <v>0</v>
      </c>
      <c r="J1481" s="186">
        <f>SUM(H1481:I1481)</f>
        <v>0</v>
      </c>
      <c r="K1481" s="186">
        <f>J1481*1.27</f>
        <v>0</v>
      </c>
      <c r="L1481" s="994"/>
      <c r="M1481" s="46"/>
      <c r="N1481" s="34"/>
    </row>
    <row r="1482" spans="1:15" s="17" customFormat="1" ht="28.5" hidden="1" customHeight="1" outlineLevel="1" thickBot="1" x14ac:dyDescent="0.25">
      <c r="A1482" s="1110" t="s">
        <v>322</v>
      </c>
      <c r="B1482" s="1111"/>
      <c r="C1482" s="799"/>
      <c r="D1482" s="808"/>
      <c r="E1482" s="809"/>
      <c r="F1482" s="810"/>
      <c r="G1482" s="810"/>
      <c r="H1482" s="198">
        <f>ROUND(SUM(H1476:H1481),0)</f>
        <v>0</v>
      </c>
      <c r="I1482" s="198">
        <f>ROUND(SUM(I1476:I1481),0)</f>
        <v>0</v>
      </c>
      <c r="J1482" s="199">
        <f>ROUND(SUM(J1476:J1481),0)</f>
        <v>0</v>
      </c>
      <c r="K1482" s="199">
        <f>ROUND(SUM(K1476:K1481),0)</f>
        <v>0</v>
      </c>
      <c r="L1482" s="274"/>
      <c r="M1482" s="46"/>
      <c r="N1482" s="34"/>
      <c r="O1482" s="23"/>
    </row>
    <row r="1483" spans="1:15" ht="25.5" customHeight="1" collapsed="1" thickBot="1" x14ac:dyDescent="0.25">
      <c r="A1483" s="643">
        <f>'18'!A47</f>
        <v>0</v>
      </c>
      <c r="B1483" s="644">
        <f>'18'!B47</f>
        <v>0</v>
      </c>
      <c r="C1483" s="645">
        <f>'18'!E47</f>
        <v>0</v>
      </c>
      <c r="D1483" s="645">
        <f>'18'!F47</f>
        <v>0</v>
      </c>
      <c r="E1483" s="645">
        <f>'18'!G47</f>
        <v>0</v>
      </c>
      <c r="F1483" s="1221" t="s">
        <v>20</v>
      </c>
      <c r="G1483" s="1222"/>
      <c r="H1483" s="200">
        <f>H1474+H1482</f>
        <v>0</v>
      </c>
      <c r="I1483" s="201">
        <f>I1474+I1482</f>
        <v>0</v>
      </c>
      <c r="J1483" s="202">
        <f>J1474+J1482</f>
        <v>0</v>
      </c>
      <c r="K1483" s="202">
        <f>K1474+K1482</f>
        <v>0</v>
      </c>
      <c r="L1483" s="300">
        <f>IF(K1454&gt;0,1,0)</f>
        <v>0</v>
      </c>
    </row>
    <row r="1484" spans="1:15" ht="5.25" customHeight="1" thickTop="1" x14ac:dyDescent="0.2">
      <c r="A1484" s="1217"/>
      <c r="B1484" s="1109"/>
      <c r="C1484" s="195"/>
      <c r="D1484" s="276"/>
      <c r="E1484" s="207"/>
      <c r="F1484" s="203"/>
      <c r="G1484" s="203"/>
      <c r="H1484" s="203"/>
      <c r="I1484" s="204"/>
      <c r="J1484" s="205"/>
      <c r="K1484" s="205"/>
      <c r="L1484" s="300"/>
    </row>
    <row r="1485" spans="1:15" ht="12.75" customHeight="1" x14ac:dyDescent="0.2">
      <c r="A1485" s="1207" t="s">
        <v>319</v>
      </c>
      <c r="B1485" s="1208"/>
      <c r="C1485" s="1199">
        <f>K1474</f>
        <v>0</v>
      </c>
      <c r="D1485" s="1199"/>
      <c r="E1485" s="1200"/>
      <c r="F1485" s="811"/>
      <c r="G1485" s="811"/>
      <c r="H1485" s="313">
        <f>H1474</f>
        <v>0</v>
      </c>
      <c r="I1485" s="314">
        <f>I1474</f>
        <v>0</v>
      </c>
      <c r="J1485" s="205"/>
      <c r="K1485" s="205"/>
      <c r="L1485" s="300">
        <f>IF(K1457&gt;0,1,0)</f>
        <v>0</v>
      </c>
      <c r="M1485" s="47"/>
    </row>
    <row r="1486" spans="1:15" ht="12.75" customHeight="1" x14ac:dyDescent="0.2">
      <c r="A1486" s="1185" t="s">
        <v>320</v>
      </c>
      <c r="B1486" s="1186"/>
      <c r="C1486" s="1215">
        <f>K1482</f>
        <v>0</v>
      </c>
      <c r="D1486" s="1215"/>
      <c r="E1486" s="1201"/>
      <c r="F1486" s="812"/>
      <c r="G1486" s="812"/>
      <c r="H1486" s="315">
        <f>H1482</f>
        <v>0</v>
      </c>
      <c r="I1486" s="316">
        <f>I1482</f>
        <v>0</v>
      </c>
      <c r="J1486" s="205"/>
      <c r="K1486" s="205"/>
      <c r="L1486" s="275"/>
      <c r="M1486" s="47"/>
    </row>
    <row r="1487" spans="1:15" ht="12.75" customHeight="1" thickBot="1" x14ac:dyDescent="0.3">
      <c r="A1487" s="1193" t="s">
        <v>145</v>
      </c>
      <c r="B1487" s="1194"/>
      <c r="C1487" s="1195">
        <f>SUM(C1485:D1486)</f>
        <v>0</v>
      </c>
      <c r="D1487" s="1196"/>
      <c r="E1487" s="292" t="str">
        <f>IF(C1487=K1483,"","Hiba!")</f>
        <v/>
      </c>
      <c r="F1487" s="813"/>
      <c r="G1487" s="813"/>
      <c r="H1487" s="813"/>
      <c r="I1487" s="814"/>
      <c r="J1487" s="205"/>
      <c r="K1487" s="205"/>
      <c r="L1487" s="275"/>
      <c r="M1487" s="47"/>
    </row>
    <row r="1488" spans="1:15" ht="6" customHeight="1" thickBot="1" x14ac:dyDescent="0.25">
      <c r="J1488" s="205"/>
      <c r="K1488" s="205"/>
      <c r="L1488" s="275"/>
      <c r="M1488" s="47"/>
    </row>
    <row r="1489" spans="1:15" s="5" customFormat="1" ht="26.25" hidden="1" outlineLevel="1" thickBot="1" x14ac:dyDescent="0.25">
      <c r="A1489" s="788" t="s">
        <v>6</v>
      </c>
      <c r="B1489" s="789" t="s">
        <v>7</v>
      </c>
      <c r="C1489" s="789" t="s">
        <v>69</v>
      </c>
      <c r="D1489" s="789" t="s">
        <v>8</v>
      </c>
      <c r="E1489" s="789" t="s">
        <v>9</v>
      </c>
      <c r="F1489" s="288" t="s">
        <v>10</v>
      </c>
      <c r="G1489" s="288" t="s">
        <v>11</v>
      </c>
      <c r="H1489" s="288" t="s">
        <v>12</v>
      </c>
      <c r="I1489" s="289" t="s">
        <v>13</v>
      </c>
      <c r="J1489" s="936" t="s">
        <v>0</v>
      </c>
      <c r="K1489" s="936" t="s">
        <v>1</v>
      </c>
      <c r="L1489" s="937"/>
      <c r="M1489" s="18" t="s">
        <v>37</v>
      </c>
      <c r="N1489" s="84"/>
    </row>
    <row r="1490" spans="1:15" ht="27.75" hidden="1" customHeight="1" outlineLevel="1" thickBot="1" x14ac:dyDescent="0.25">
      <c r="A1490" s="1121" t="s">
        <v>268</v>
      </c>
      <c r="B1490" s="1122"/>
      <c r="C1490" s="1122"/>
      <c r="D1490" s="1122"/>
      <c r="E1490" s="1122"/>
      <c r="F1490" s="1122"/>
      <c r="G1490" s="1122"/>
      <c r="H1490" s="1122"/>
      <c r="I1490" s="1123"/>
      <c r="J1490" s="855"/>
      <c r="K1490" s="855"/>
      <c r="L1490" s="469"/>
      <c r="M1490" s="467"/>
    </row>
    <row r="1491" spans="1:15" ht="15.75" hidden="1" outlineLevel="1" x14ac:dyDescent="0.2">
      <c r="A1491" s="1216">
        <v>1</v>
      </c>
      <c r="B1491" s="629"/>
      <c r="C1491" s="630"/>
      <c r="D1491" s="1214"/>
      <c r="E1491" s="1187" t="s">
        <v>15</v>
      </c>
      <c r="F1491" s="1190"/>
      <c r="G1491" s="1190"/>
      <c r="H1491" s="1206">
        <f>D1491*F1491</f>
        <v>0</v>
      </c>
      <c r="I1491" s="1179">
        <f>D1491*G1491</f>
        <v>0</v>
      </c>
      <c r="J1491" s="196">
        <f>SUM(H1491:I1491)</f>
        <v>0</v>
      </c>
      <c r="K1491" s="196">
        <f>J1491*1.27</f>
        <v>0</v>
      </c>
      <c r="M1491" s="1224"/>
      <c r="N1491" s="34"/>
      <c r="O1491" s="422"/>
    </row>
    <row r="1492" spans="1:15" ht="15.75" hidden="1" outlineLevel="1" x14ac:dyDescent="0.2">
      <c r="A1492" s="1177"/>
      <c r="B1492" s="964" t="s">
        <v>326</v>
      </c>
      <c r="C1492" s="631"/>
      <c r="D1492" s="1188"/>
      <c r="E1492" s="1097"/>
      <c r="F1492" s="1095"/>
      <c r="G1492" s="1095"/>
      <c r="H1492" s="1099"/>
      <c r="I1492" s="1098"/>
      <c r="J1492" s="196"/>
      <c r="K1492" s="196"/>
      <c r="L1492" s="273"/>
      <c r="M1492" s="1224"/>
      <c r="N1492" s="34"/>
      <c r="O1492" s="422"/>
    </row>
    <row r="1493" spans="1:15" ht="15.75" hidden="1" outlineLevel="1" x14ac:dyDescent="0.2">
      <c r="A1493" s="1124"/>
      <c r="B1493" s="637" t="s">
        <v>329</v>
      </c>
      <c r="C1493" s="631"/>
      <c r="D1493" s="1188"/>
      <c r="E1493" s="1097"/>
      <c r="F1493" s="1095"/>
      <c r="G1493" s="1095"/>
      <c r="H1493" s="1099"/>
      <c r="I1493" s="1098"/>
      <c r="J1493" s="196"/>
      <c r="K1493" s="196"/>
      <c r="L1493" s="273"/>
      <c r="M1493" s="725"/>
      <c r="N1493" s="34"/>
      <c r="O1493" s="422"/>
    </row>
    <row r="1494" spans="1:15" ht="15.75" hidden="1" outlineLevel="1" x14ac:dyDescent="0.2">
      <c r="A1494" s="1176">
        <v>2</v>
      </c>
      <c r="B1494" s="632"/>
      <c r="C1494" s="634"/>
      <c r="D1494" s="1188"/>
      <c r="E1494" s="1097" t="s">
        <v>15</v>
      </c>
      <c r="F1494" s="1095"/>
      <c r="G1494" s="1095"/>
      <c r="H1494" s="1099">
        <f>D1494*F1494</f>
        <v>0</v>
      </c>
      <c r="I1494" s="1098">
        <f>D1494*G1494</f>
        <v>0</v>
      </c>
      <c r="J1494" s="196">
        <f>SUM(H1494:I1494)</f>
        <v>0</v>
      </c>
      <c r="K1494" s="196">
        <f>J1494*1.27</f>
        <v>0</v>
      </c>
      <c r="L1494" s="273"/>
      <c r="M1494" s="1224"/>
      <c r="N1494" s="34"/>
      <c r="O1494" s="422"/>
    </row>
    <row r="1495" spans="1:15" ht="15.75" hidden="1" outlineLevel="1" x14ac:dyDescent="0.2">
      <c r="A1495" s="1177"/>
      <c r="B1495" s="964" t="s">
        <v>327</v>
      </c>
      <c r="C1495" s="631"/>
      <c r="D1495" s="1188"/>
      <c r="E1495" s="1097"/>
      <c r="F1495" s="1095"/>
      <c r="G1495" s="1095"/>
      <c r="H1495" s="1099"/>
      <c r="I1495" s="1098"/>
      <c r="J1495" s="196"/>
      <c r="K1495" s="196"/>
      <c r="L1495" s="273"/>
      <c r="M1495" s="1224"/>
      <c r="N1495" s="34"/>
      <c r="O1495" s="422"/>
    </row>
    <row r="1496" spans="1:15" ht="16.5" hidden="1" outlineLevel="1" thickBot="1" x14ac:dyDescent="0.25">
      <c r="A1496" s="1178"/>
      <c r="B1496" s="636" t="s">
        <v>328</v>
      </c>
      <c r="C1496" s="633"/>
      <c r="D1496" s="1189"/>
      <c r="E1496" s="1191"/>
      <c r="F1496" s="1192"/>
      <c r="G1496" s="1192"/>
      <c r="H1496" s="1184"/>
      <c r="I1496" s="1203"/>
      <c r="J1496" s="196"/>
      <c r="K1496" s="196"/>
      <c r="L1496" s="273"/>
      <c r="M1496" s="725"/>
      <c r="N1496" s="34"/>
      <c r="O1496" s="422"/>
    </row>
    <row r="1497" spans="1:15" ht="17.25" hidden="1" outlineLevel="1" thickTop="1" thickBot="1" x14ac:dyDescent="0.25">
      <c r="A1497" s="1124">
        <v>3</v>
      </c>
      <c r="B1497" s="298"/>
      <c r="C1497" s="299"/>
      <c r="D1497" s="1197"/>
      <c r="E1497" s="1212" t="s">
        <v>15</v>
      </c>
      <c r="F1497" s="1182"/>
      <c r="G1497" s="1182"/>
      <c r="H1497" s="1180">
        <f>D1497*F1497</f>
        <v>0</v>
      </c>
      <c r="I1497" s="1204">
        <f>D1497*G1497</f>
        <v>0</v>
      </c>
      <c r="J1497" s="196">
        <f>SUM(H1497:I1497)</f>
        <v>0</v>
      </c>
      <c r="K1497" s="196">
        <f>J1497*1.27</f>
        <v>0</v>
      </c>
      <c r="L1497" s="273"/>
      <c r="M1497" s="1224"/>
      <c r="N1497" s="34"/>
      <c r="O1497" s="422"/>
    </row>
    <row r="1498" spans="1:15" ht="16.5" hidden="1" outlineLevel="1" thickTop="1" x14ac:dyDescent="0.2">
      <c r="A1498" s="1115"/>
      <c r="B1498" s="187"/>
      <c r="C1498" s="294"/>
      <c r="D1498" s="1198"/>
      <c r="E1498" s="1213"/>
      <c r="F1498" s="1183"/>
      <c r="G1498" s="1183"/>
      <c r="H1498" s="1181"/>
      <c r="I1498" s="1205"/>
      <c r="J1498" s="196"/>
      <c r="K1498" s="196"/>
      <c r="L1498" s="273"/>
      <c r="M1498" s="1224"/>
      <c r="N1498" s="34"/>
      <c r="O1498" s="422"/>
    </row>
    <row r="1499" spans="1:15" hidden="1" outlineLevel="1" x14ac:dyDescent="0.2">
      <c r="A1499" s="803">
        <v>4</v>
      </c>
      <c r="B1499" s="365"/>
      <c r="C1499" s="382"/>
      <c r="D1499" s="996"/>
      <c r="E1499" s="376"/>
      <c r="F1499" s="379"/>
      <c r="G1499" s="379"/>
      <c r="H1499" s="979">
        <f t="shared" ref="H1499:H1510" si="160">D1499*F1499</f>
        <v>0</v>
      </c>
      <c r="I1499" s="980">
        <f t="shared" ref="I1499:I1510" si="161">D1499*G1499</f>
        <v>0</v>
      </c>
      <c r="J1499" s="186">
        <f t="shared" ref="J1499:J1510" si="162">SUM(H1499:I1499)</f>
        <v>0</v>
      </c>
      <c r="K1499" s="186">
        <f t="shared" ref="K1499:K1510" si="163">J1499*1.27</f>
        <v>0</v>
      </c>
      <c r="L1499" s="994"/>
      <c r="M1499" s="47"/>
      <c r="N1499" s="34"/>
      <c r="O1499" s="422"/>
    </row>
    <row r="1500" spans="1:15" hidden="1" outlineLevel="1" x14ac:dyDescent="0.2">
      <c r="A1500" s="804">
        <v>5</v>
      </c>
      <c r="B1500" s="794"/>
      <c r="C1500" s="795"/>
      <c r="D1500" s="792"/>
      <c r="E1500" s="796"/>
      <c r="F1500" s="790"/>
      <c r="G1500" s="790"/>
      <c r="H1500" s="997">
        <f t="shared" si="160"/>
        <v>0</v>
      </c>
      <c r="I1500" s="998">
        <f t="shared" si="161"/>
        <v>0</v>
      </c>
      <c r="J1500" s="186">
        <f t="shared" si="162"/>
        <v>0</v>
      </c>
      <c r="K1500" s="186">
        <f t="shared" si="163"/>
        <v>0</v>
      </c>
      <c r="L1500" s="994"/>
      <c r="M1500" s="47"/>
      <c r="N1500" s="34"/>
      <c r="O1500" s="422"/>
    </row>
    <row r="1501" spans="1:15" hidden="1" outlineLevel="1" x14ac:dyDescent="0.2">
      <c r="A1501" s="803">
        <v>6</v>
      </c>
      <c r="B1501" s="365"/>
      <c r="C1501" s="382"/>
      <c r="D1501" s="996"/>
      <c r="E1501" s="376"/>
      <c r="F1501" s="379"/>
      <c r="G1501" s="379"/>
      <c r="H1501" s="979">
        <f t="shared" si="160"/>
        <v>0</v>
      </c>
      <c r="I1501" s="980">
        <f t="shared" si="161"/>
        <v>0</v>
      </c>
      <c r="J1501" s="186">
        <f t="shared" si="162"/>
        <v>0</v>
      </c>
      <c r="K1501" s="186">
        <f t="shared" si="163"/>
        <v>0</v>
      </c>
      <c r="L1501" s="994"/>
      <c r="M1501" s="47"/>
      <c r="N1501" s="34"/>
      <c r="O1501" s="422"/>
    </row>
    <row r="1502" spans="1:15" hidden="1" outlineLevel="1" x14ac:dyDescent="0.2">
      <c r="A1502" s="804">
        <v>7</v>
      </c>
      <c r="B1502" s="365"/>
      <c r="C1502" s="382"/>
      <c r="D1502" s="996"/>
      <c r="E1502" s="376"/>
      <c r="F1502" s="379"/>
      <c r="G1502" s="379"/>
      <c r="H1502" s="979">
        <f t="shared" si="160"/>
        <v>0</v>
      </c>
      <c r="I1502" s="980">
        <f t="shared" si="161"/>
        <v>0</v>
      </c>
      <c r="J1502" s="186">
        <f t="shared" si="162"/>
        <v>0</v>
      </c>
      <c r="K1502" s="186">
        <f t="shared" si="163"/>
        <v>0</v>
      </c>
      <c r="L1502" s="994"/>
      <c r="M1502" s="47"/>
      <c r="N1502" s="34"/>
      <c r="O1502" s="422"/>
    </row>
    <row r="1503" spans="1:15" hidden="1" outlineLevel="1" x14ac:dyDescent="0.2">
      <c r="A1503" s="803">
        <v>8</v>
      </c>
      <c r="B1503" s="794"/>
      <c r="C1503" s="795"/>
      <c r="D1503" s="792"/>
      <c r="E1503" s="796"/>
      <c r="F1503" s="790"/>
      <c r="G1503" s="790"/>
      <c r="H1503" s="997">
        <f t="shared" si="160"/>
        <v>0</v>
      </c>
      <c r="I1503" s="998">
        <f t="shared" si="161"/>
        <v>0</v>
      </c>
      <c r="J1503" s="186">
        <f t="shared" si="162"/>
        <v>0</v>
      </c>
      <c r="K1503" s="186">
        <f t="shared" si="163"/>
        <v>0</v>
      </c>
      <c r="L1503" s="994"/>
      <c r="M1503" s="47"/>
      <c r="N1503" s="34"/>
      <c r="O1503" s="422"/>
    </row>
    <row r="1504" spans="1:15" hidden="1" outlineLevel="1" x14ac:dyDescent="0.2">
      <c r="A1504" s="804">
        <v>9</v>
      </c>
      <c r="B1504" s="365"/>
      <c r="C1504" s="382"/>
      <c r="D1504" s="996"/>
      <c r="E1504" s="376"/>
      <c r="F1504" s="379"/>
      <c r="G1504" s="379"/>
      <c r="H1504" s="979">
        <f t="shared" si="160"/>
        <v>0</v>
      </c>
      <c r="I1504" s="980">
        <f t="shared" si="161"/>
        <v>0</v>
      </c>
      <c r="J1504" s="186">
        <f t="shared" si="162"/>
        <v>0</v>
      </c>
      <c r="K1504" s="186">
        <f t="shared" si="163"/>
        <v>0</v>
      </c>
      <c r="L1504" s="994"/>
      <c r="M1504" s="47"/>
      <c r="N1504" s="34"/>
      <c r="O1504" s="422"/>
    </row>
    <row r="1505" spans="1:15" hidden="1" outlineLevel="1" x14ac:dyDescent="0.2">
      <c r="A1505" s="803">
        <v>10</v>
      </c>
      <c r="B1505" s="365"/>
      <c r="C1505" s="382"/>
      <c r="D1505" s="996"/>
      <c r="E1505" s="376"/>
      <c r="F1505" s="379"/>
      <c r="G1505" s="379"/>
      <c r="H1505" s="979">
        <f t="shared" si="160"/>
        <v>0</v>
      </c>
      <c r="I1505" s="980">
        <f t="shared" si="161"/>
        <v>0</v>
      </c>
      <c r="J1505" s="186">
        <f t="shared" si="162"/>
        <v>0</v>
      </c>
      <c r="K1505" s="186">
        <f t="shared" si="163"/>
        <v>0</v>
      </c>
      <c r="L1505" s="994"/>
      <c r="M1505" s="47"/>
      <c r="N1505" s="34"/>
      <c r="O1505" s="422"/>
    </row>
    <row r="1506" spans="1:15" hidden="1" outlineLevel="1" x14ac:dyDescent="0.2">
      <c r="A1506" s="804">
        <v>11</v>
      </c>
      <c r="B1506" s="365"/>
      <c r="C1506" s="382"/>
      <c r="D1506" s="996"/>
      <c r="E1506" s="376"/>
      <c r="F1506" s="379"/>
      <c r="G1506" s="379"/>
      <c r="H1506" s="979">
        <f t="shared" si="160"/>
        <v>0</v>
      </c>
      <c r="I1506" s="980">
        <f t="shared" si="161"/>
        <v>0</v>
      </c>
      <c r="J1506" s="186">
        <f t="shared" si="162"/>
        <v>0</v>
      </c>
      <c r="K1506" s="186">
        <f t="shared" si="163"/>
        <v>0</v>
      </c>
      <c r="L1506" s="994"/>
      <c r="M1506" s="47"/>
      <c r="N1506" s="34"/>
      <c r="O1506" s="422"/>
    </row>
    <row r="1507" spans="1:15" hidden="1" outlineLevel="1" x14ac:dyDescent="0.2">
      <c r="A1507" s="803">
        <v>12</v>
      </c>
      <c r="B1507" s="794"/>
      <c r="C1507" s="795"/>
      <c r="D1507" s="792"/>
      <c r="E1507" s="796"/>
      <c r="F1507" s="790"/>
      <c r="G1507" s="790"/>
      <c r="H1507" s="997">
        <f t="shared" si="160"/>
        <v>0</v>
      </c>
      <c r="I1507" s="998">
        <f t="shared" si="161"/>
        <v>0</v>
      </c>
      <c r="J1507" s="186">
        <f t="shared" si="162"/>
        <v>0</v>
      </c>
      <c r="K1507" s="186">
        <f t="shared" si="163"/>
        <v>0</v>
      </c>
      <c r="L1507" s="994"/>
      <c r="M1507" s="47"/>
      <c r="N1507" s="34"/>
      <c r="O1507" s="422"/>
    </row>
    <row r="1508" spans="1:15" hidden="1" outlineLevel="1" x14ac:dyDescent="0.2">
      <c r="A1508" s="804">
        <v>13</v>
      </c>
      <c r="B1508" s="365"/>
      <c r="C1508" s="382"/>
      <c r="D1508" s="996"/>
      <c r="E1508" s="376"/>
      <c r="F1508" s="379"/>
      <c r="G1508" s="379"/>
      <c r="H1508" s="979">
        <f t="shared" si="160"/>
        <v>0</v>
      </c>
      <c r="I1508" s="980">
        <f t="shared" si="161"/>
        <v>0</v>
      </c>
      <c r="J1508" s="186">
        <f t="shared" si="162"/>
        <v>0</v>
      </c>
      <c r="K1508" s="186">
        <f t="shared" si="163"/>
        <v>0</v>
      </c>
      <c r="L1508" s="994"/>
      <c r="M1508" s="47"/>
      <c r="N1508" s="34"/>
      <c r="O1508" s="422"/>
    </row>
    <row r="1509" spans="1:15" hidden="1" outlineLevel="1" x14ac:dyDescent="0.2">
      <c r="A1509" s="803">
        <v>14</v>
      </c>
      <c r="B1509" s="365"/>
      <c r="C1509" s="382"/>
      <c r="D1509" s="996"/>
      <c r="E1509" s="376"/>
      <c r="F1509" s="379"/>
      <c r="G1509" s="379"/>
      <c r="H1509" s="979">
        <f t="shared" si="160"/>
        <v>0</v>
      </c>
      <c r="I1509" s="980">
        <f t="shared" si="161"/>
        <v>0</v>
      </c>
      <c r="J1509" s="186">
        <f t="shared" si="162"/>
        <v>0</v>
      </c>
      <c r="K1509" s="186">
        <f t="shared" si="163"/>
        <v>0</v>
      </c>
      <c r="L1509" s="994"/>
      <c r="M1509" s="47"/>
      <c r="N1509" s="34"/>
      <c r="O1509" s="422"/>
    </row>
    <row r="1510" spans="1:15" s="537" customFormat="1" ht="13.5" hidden="1" outlineLevel="1" thickBot="1" x14ac:dyDescent="0.25">
      <c r="A1510" s="805">
        <v>15</v>
      </c>
      <c r="B1510" s="798" t="s">
        <v>147</v>
      </c>
      <c r="C1510" s="797"/>
      <c r="D1510" s="793"/>
      <c r="E1510" s="798" t="s">
        <v>26</v>
      </c>
      <c r="F1510" s="791"/>
      <c r="G1510" s="791"/>
      <c r="H1510" s="924">
        <f t="shared" si="160"/>
        <v>0</v>
      </c>
      <c r="I1510" s="925">
        <f t="shared" si="161"/>
        <v>0</v>
      </c>
      <c r="J1510" s="196">
        <f t="shared" si="162"/>
        <v>0</v>
      </c>
      <c r="K1510" s="196">
        <f t="shared" si="163"/>
        <v>0</v>
      </c>
      <c r="L1510" s="273"/>
      <c r="M1510" s="47"/>
      <c r="N1510" s="34"/>
    </row>
    <row r="1511" spans="1:15" s="537" customFormat="1" ht="28.5" hidden="1" customHeight="1" outlineLevel="1" thickBot="1" x14ac:dyDescent="0.25">
      <c r="A1511" s="1118" t="s">
        <v>321</v>
      </c>
      <c r="B1511" s="1119"/>
      <c r="C1511" s="799"/>
      <c r="D1511" s="800"/>
      <c r="E1511" s="801"/>
      <c r="F1511" s="802"/>
      <c r="G1511" s="802"/>
      <c r="H1511" s="198">
        <f>ROUND(SUM(H1490:H1510),0)</f>
        <v>0</v>
      </c>
      <c r="I1511" s="198">
        <f>ROUND(SUM(I1490:I1510),0)</f>
        <v>0</v>
      </c>
      <c r="J1511" s="199">
        <f>ROUND(SUM(J1491:J1510),0)</f>
        <v>0</v>
      </c>
      <c r="K1511" s="199">
        <f>ROUND(SUM(K1491:K1510),0)</f>
        <v>0</v>
      </c>
      <c r="L1511" s="274"/>
      <c r="M1511" s="47"/>
      <c r="N1511" s="34"/>
    </row>
    <row r="1512" spans="1:15" ht="27.75" hidden="1" customHeight="1" outlineLevel="1" thickBot="1" x14ac:dyDescent="0.25">
      <c r="A1512" s="1121" t="s">
        <v>267</v>
      </c>
      <c r="B1512" s="1122"/>
      <c r="C1512" s="1122"/>
      <c r="D1512" s="1122"/>
      <c r="E1512" s="1122"/>
      <c r="F1512" s="1122"/>
      <c r="G1512" s="1122"/>
      <c r="H1512" s="1122"/>
      <c r="I1512" s="1123"/>
      <c r="J1512" s="855"/>
      <c r="K1512" s="855"/>
      <c r="L1512" s="469"/>
      <c r="M1512" s="467"/>
    </row>
    <row r="1513" spans="1:15" s="537" customFormat="1" ht="15.75" hidden="1" outlineLevel="1" x14ac:dyDescent="0.2">
      <c r="A1513" s="1210">
        <v>1</v>
      </c>
      <c r="B1513" s="298"/>
      <c r="C1513" s="706"/>
      <c r="D1513" s="1219"/>
      <c r="E1513" s="1218" t="s">
        <v>21</v>
      </c>
      <c r="F1513" s="1209"/>
      <c r="G1513" s="1209"/>
      <c r="H1513" s="1223">
        <f>D1513*F1513</f>
        <v>0</v>
      </c>
      <c r="I1513" s="1202">
        <f>D1513*G1513</f>
        <v>0</v>
      </c>
      <c r="J1513" s="196">
        <f>SUM(H1513:I1513)</f>
        <v>0</v>
      </c>
      <c r="K1513" s="196">
        <f>J1513*1.27</f>
        <v>0</v>
      </c>
      <c r="L1513" s="273"/>
      <c r="M1513" s="1224"/>
      <c r="N1513" s="34"/>
    </row>
    <row r="1514" spans="1:15" s="537" customFormat="1" ht="15.75" hidden="1" outlineLevel="1" x14ac:dyDescent="0.2">
      <c r="A1514" s="1211"/>
      <c r="B1514" s="35"/>
      <c r="C1514" s="684"/>
      <c r="D1514" s="1220"/>
      <c r="E1514" s="1096"/>
      <c r="F1514" s="1094"/>
      <c r="G1514" s="1094"/>
      <c r="H1514" s="1125"/>
      <c r="I1514" s="1126"/>
      <c r="J1514" s="196"/>
      <c r="K1514" s="196"/>
      <c r="L1514" s="273"/>
      <c r="M1514" s="1224"/>
      <c r="N1514" s="34"/>
    </row>
    <row r="1515" spans="1:15" hidden="1" outlineLevel="1" x14ac:dyDescent="0.2">
      <c r="A1515" s="995">
        <v>2</v>
      </c>
      <c r="B1515" s="365"/>
      <c r="C1515" s="382"/>
      <c r="D1515" s="806"/>
      <c r="E1515" s="376"/>
      <c r="F1515" s="379"/>
      <c r="G1515" s="379"/>
      <c r="H1515" s="979">
        <f>D1515*F1515</f>
        <v>0</v>
      </c>
      <c r="I1515" s="980">
        <f>D1515*G1515</f>
        <v>0</v>
      </c>
      <c r="J1515" s="186">
        <f>SUM(H1515:I1515)</f>
        <v>0</v>
      </c>
      <c r="K1515" s="186">
        <f>J1515*1.27</f>
        <v>0</v>
      </c>
      <c r="L1515" s="994"/>
      <c r="M1515" s="47"/>
      <c r="N1515" s="34"/>
      <c r="O1515" s="422"/>
    </row>
    <row r="1516" spans="1:15" hidden="1" outlineLevel="1" x14ac:dyDescent="0.2">
      <c r="A1516" s="995">
        <v>3</v>
      </c>
      <c r="B1516" s="365"/>
      <c r="C1516" s="382"/>
      <c r="D1516" s="806"/>
      <c r="E1516" s="376"/>
      <c r="F1516" s="379"/>
      <c r="G1516" s="379"/>
      <c r="H1516" s="979">
        <f>D1516*F1516</f>
        <v>0</v>
      </c>
      <c r="I1516" s="980">
        <f>D1516*G1516</f>
        <v>0</v>
      </c>
      <c r="J1516" s="186">
        <f>SUM(H1516:I1516)</f>
        <v>0</v>
      </c>
      <c r="K1516" s="186">
        <f>J1516*1.27</f>
        <v>0</v>
      </c>
      <c r="L1516" s="994"/>
      <c r="M1516" s="47"/>
      <c r="N1516" s="34"/>
      <c r="O1516" s="422"/>
    </row>
    <row r="1517" spans="1:15" hidden="1" outlineLevel="1" x14ac:dyDescent="0.2">
      <c r="A1517" s="995">
        <v>4</v>
      </c>
      <c r="B1517" s="365"/>
      <c r="C1517" s="382"/>
      <c r="D1517" s="806"/>
      <c r="E1517" s="376"/>
      <c r="F1517" s="379"/>
      <c r="G1517" s="379"/>
      <c r="H1517" s="979">
        <f>D1517*F1517</f>
        <v>0</v>
      </c>
      <c r="I1517" s="980">
        <f>D1517*G1517</f>
        <v>0</v>
      </c>
      <c r="J1517" s="186">
        <f>SUM(H1517:I1517)</f>
        <v>0</v>
      </c>
      <c r="K1517" s="186">
        <f>J1517*1.27</f>
        <v>0</v>
      </c>
      <c r="L1517" s="994"/>
      <c r="M1517" s="47"/>
      <c r="N1517" s="34"/>
      <c r="O1517" s="422"/>
    </row>
    <row r="1518" spans="1:15" s="422" customFormat="1" ht="13.5" hidden="1" outlineLevel="1" thickBot="1" x14ac:dyDescent="0.25">
      <c r="A1518" s="15">
        <v>5</v>
      </c>
      <c r="B1518" s="791"/>
      <c r="C1518" s="797"/>
      <c r="D1518" s="807"/>
      <c r="E1518" s="791"/>
      <c r="F1518" s="791"/>
      <c r="G1518" s="791"/>
      <c r="H1518" s="979">
        <f>D1518*F1518</f>
        <v>0</v>
      </c>
      <c r="I1518" s="980">
        <f>D1518*G1518</f>
        <v>0</v>
      </c>
      <c r="J1518" s="186">
        <f>SUM(H1518:I1518)</f>
        <v>0</v>
      </c>
      <c r="K1518" s="186">
        <f>J1518*1.27</f>
        <v>0</v>
      </c>
      <c r="L1518" s="994"/>
      <c r="M1518" s="46"/>
      <c r="N1518" s="34"/>
    </row>
    <row r="1519" spans="1:15" s="17" customFormat="1" ht="28.5" hidden="1" customHeight="1" outlineLevel="1" thickBot="1" x14ac:dyDescent="0.25">
      <c r="A1519" s="1110" t="s">
        <v>322</v>
      </c>
      <c r="B1519" s="1111"/>
      <c r="C1519" s="799"/>
      <c r="D1519" s="808"/>
      <c r="E1519" s="809"/>
      <c r="F1519" s="810"/>
      <c r="G1519" s="810"/>
      <c r="H1519" s="198">
        <f>ROUND(SUM(H1513:H1518),0)</f>
        <v>0</v>
      </c>
      <c r="I1519" s="198">
        <f>ROUND(SUM(I1513:I1518),0)</f>
        <v>0</v>
      </c>
      <c r="J1519" s="199">
        <f>ROUND(SUM(J1513:J1518),0)</f>
        <v>0</v>
      </c>
      <c r="K1519" s="199">
        <f>ROUND(SUM(K1513:K1518),0)</f>
        <v>0</v>
      </c>
      <c r="L1519" s="274"/>
      <c r="M1519" s="46"/>
      <c r="N1519" s="34"/>
      <c r="O1519" s="23"/>
    </row>
    <row r="1520" spans="1:15" ht="25.5" customHeight="1" collapsed="1" thickBot="1" x14ac:dyDescent="0.25">
      <c r="A1520" s="643">
        <f>'18'!A48</f>
        <v>0</v>
      </c>
      <c r="B1520" s="644">
        <f>'18'!B48</f>
        <v>0</v>
      </c>
      <c r="C1520" s="645">
        <f>'18'!E48</f>
        <v>0</v>
      </c>
      <c r="D1520" s="645">
        <f>'18'!F48</f>
        <v>0</v>
      </c>
      <c r="E1520" s="645">
        <f>'18'!G48</f>
        <v>0</v>
      </c>
      <c r="F1520" s="1221" t="s">
        <v>20</v>
      </c>
      <c r="G1520" s="1222"/>
      <c r="H1520" s="200">
        <f>H1511+H1519</f>
        <v>0</v>
      </c>
      <c r="I1520" s="201">
        <f>I1511+I1519</f>
        <v>0</v>
      </c>
      <c r="J1520" s="202">
        <f>J1511+J1519</f>
        <v>0</v>
      </c>
      <c r="K1520" s="202">
        <f>K1511+K1519</f>
        <v>0</v>
      </c>
      <c r="L1520" s="300">
        <f>IF(K1491&gt;0,1,0)</f>
        <v>0</v>
      </c>
    </row>
    <row r="1521" spans="1:15" ht="5.25" customHeight="1" thickTop="1" x14ac:dyDescent="0.2">
      <c r="A1521" s="1217"/>
      <c r="B1521" s="1109"/>
      <c r="C1521" s="195"/>
      <c r="D1521" s="276"/>
      <c r="E1521" s="207"/>
      <c r="F1521" s="203"/>
      <c r="G1521" s="203"/>
      <c r="H1521" s="203"/>
      <c r="I1521" s="204"/>
      <c r="J1521" s="205"/>
      <c r="K1521" s="205"/>
      <c r="L1521" s="300"/>
    </row>
    <row r="1522" spans="1:15" ht="12.75" customHeight="1" x14ac:dyDescent="0.2">
      <c r="A1522" s="1207" t="s">
        <v>319</v>
      </c>
      <c r="B1522" s="1208"/>
      <c r="C1522" s="1199">
        <f>K1511</f>
        <v>0</v>
      </c>
      <c r="D1522" s="1199"/>
      <c r="E1522" s="1200"/>
      <c r="F1522" s="811"/>
      <c r="G1522" s="811"/>
      <c r="H1522" s="313">
        <f>H1511</f>
        <v>0</v>
      </c>
      <c r="I1522" s="314">
        <f>I1511</f>
        <v>0</v>
      </c>
      <c r="J1522" s="205"/>
      <c r="K1522" s="205"/>
      <c r="L1522" s="300">
        <f>IF(K1494&gt;0,1,0)</f>
        <v>0</v>
      </c>
      <c r="M1522" s="47"/>
    </row>
    <row r="1523" spans="1:15" ht="12.75" customHeight="1" x14ac:dyDescent="0.2">
      <c r="A1523" s="1185" t="s">
        <v>320</v>
      </c>
      <c r="B1523" s="1186"/>
      <c r="C1523" s="1215">
        <f>K1519</f>
        <v>0</v>
      </c>
      <c r="D1523" s="1215"/>
      <c r="E1523" s="1201"/>
      <c r="F1523" s="812"/>
      <c r="G1523" s="812"/>
      <c r="H1523" s="315">
        <f>H1519</f>
        <v>0</v>
      </c>
      <c r="I1523" s="316">
        <f>I1519</f>
        <v>0</v>
      </c>
      <c r="J1523" s="205"/>
      <c r="K1523" s="205"/>
      <c r="L1523" s="275"/>
      <c r="M1523" s="47"/>
    </row>
    <row r="1524" spans="1:15" ht="12.75" customHeight="1" thickBot="1" x14ac:dyDescent="0.3">
      <c r="A1524" s="1193" t="s">
        <v>145</v>
      </c>
      <c r="B1524" s="1194"/>
      <c r="C1524" s="1195">
        <f>SUM(C1522:D1523)</f>
        <v>0</v>
      </c>
      <c r="D1524" s="1196"/>
      <c r="E1524" s="292" t="str">
        <f>IF(C1524=K1520,"","Hiba!")</f>
        <v/>
      </c>
      <c r="F1524" s="813"/>
      <c r="G1524" s="813"/>
      <c r="H1524" s="813"/>
      <c r="I1524" s="814"/>
      <c r="J1524" s="205"/>
      <c r="K1524" s="205"/>
      <c r="L1524" s="275"/>
      <c r="M1524" s="47"/>
    </row>
    <row r="1525" spans="1:15" ht="6" customHeight="1" thickBot="1" x14ac:dyDescent="0.25">
      <c r="J1525" s="205"/>
      <c r="K1525" s="205"/>
      <c r="L1525" s="275"/>
      <c r="M1525" s="47"/>
    </row>
    <row r="1526" spans="1:15" s="5" customFormat="1" ht="26.25" hidden="1" outlineLevel="1" thickBot="1" x14ac:dyDescent="0.25">
      <c r="A1526" s="788" t="s">
        <v>6</v>
      </c>
      <c r="B1526" s="789" t="s">
        <v>7</v>
      </c>
      <c r="C1526" s="789" t="s">
        <v>69</v>
      </c>
      <c r="D1526" s="789" t="s">
        <v>8</v>
      </c>
      <c r="E1526" s="789" t="s">
        <v>9</v>
      </c>
      <c r="F1526" s="288" t="s">
        <v>10</v>
      </c>
      <c r="G1526" s="288" t="s">
        <v>11</v>
      </c>
      <c r="H1526" s="288" t="s">
        <v>12</v>
      </c>
      <c r="I1526" s="289" t="s">
        <v>13</v>
      </c>
      <c r="J1526" s="936" t="s">
        <v>0</v>
      </c>
      <c r="K1526" s="936" t="s">
        <v>1</v>
      </c>
      <c r="L1526" s="937"/>
      <c r="M1526" s="18" t="s">
        <v>37</v>
      </c>
      <c r="N1526" s="84"/>
    </row>
    <row r="1527" spans="1:15" ht="27.75" hidden="1" customHeight="1" outlineLevel="1" thickBot="1" x14ac:dyDescent="0.25">
      <c r="A1527" s="1121" t="s">
        <v>268</v>
      </c>
      <c r="B1527" s="1122"/>
      <c r="C1527" s="1122"/>
      <c r="D1527" s="1122"/>
      <c r="E1527" s="1122"/>
      <c r="F1527" s="1122"/>
      <c r="G1527" s="1122"/>
      <c r="H1527" s="1122"/>
      <c r="I1527" s="1123"/>
      <c r="J1527" s="855"/>
      <c r="K1527" s="855"/>
      <c r="L1527" s="469"/>
      <c r="M1527" s="467"/>
    </row>
    <row r="1528" spans="1:15" ht="15.75" hidden="1" outlineLevel="1" x14ac:dyDescent="0.2">
      <c r="A1528" s="1216">
        <v>1</v>
      </c>
      <c r="B1528" s="629"/>
      <c r="C1528" s="630"/>
      <c r="D1528" s="1214"/>
      <c r="E1528" s="1187" t="s">
        <v>15</v>
      </c>
      <c r="F1528" s="1190"/>
      <c r="G1528" s="1190"/>
      <c r="H1528" s="1206">
        <f>D1528*F1528</f>
        <v>0</v>
      </c>
      <c r="I1528" s="1179">
        <f>D1528*G1528</f>
        <v>0</v>
      </c>
      <c r="J1528" s="196">
        <f>SUM(H1528:I1528)</f>
        <v>0</v>
      </c>
      <c r="K1528" s="196">
        <f>J1528*1.27</f>
        <v>0</v>
      </c>
      <c r="M1528" s="1224"/>
      <c r="N1528" s="34"/>
      <c r="O1528" s="422"/>
    </row>
    <row r="1529" spans="1:15" ht="15.75" hidden="1" outlineLevel="1" x14ac:dyDescent="0.2">
      <c r="A1529" s="1177"/>
      <c r="B1529" s="964" t="s">
        <v>326</v>
      </c>
      <c r="C1529" s="631"/>
      <c r="D1529" s="1188"/>
      <c r="E1529" s="1097"/>
      <c r="F1529" s="1095"/>
      <c r="G1529" s="1095"/>
      <c r="H1529" s="1099"/>
      <c r="I1529" s="1098"/>
      <c r="J1529" s="196"/>
      <c r="K1529" s="196"/>
      <c r="L1529" s="273"/>
      <c r="M1529" s="1224"/>
      <c r="N1529" s="34"/>
      <c r="O1529" s="422"/>
    </row>
    <row r="1530" spans="1:15" ht="15.75" hidden="1" outlineLevel="1" x14ac:dyDescent="0.2">
      <c r="A1530" s="1124"/>
      <c r="B1530" s="637" t="s">
        <v>329</v>
      </c>
      <c r="C1530" s="631"/>
      <c r="D1530" s="1188"/>
      <c r="E1530" s="1097"/>
      <c r="F1530" s="1095"/>
      <c r="G1530" s="1095"/>
      <c r="H1530" s="1099"/>
      <c r="I1530" s="1098"/>
      <c r="J1530" s="196"/>
      <c r="K1530" s="196"/>
      <c r="L1530" s="273"/>
      <c r="M1530" s="725"/>
      <c r="N1530" s="34"/>
      <c r="O1530" s="422"/>
    </row>
    <row r="1531" spans="1:15" ht="15.75" hidden="1" outlineLevel="1" x14ac:dyDescent="0.2">
      <c r="A1531" s="1176">
        <v>2</v>
      </c>
      <c r="B1531" s="632"/>
      <c r="C1531" s="634"/>
      <c r="D1531" s="1188"/>
      <c r="E1531" s="1097" t="s">
        <v>15</v>
      </c>
      <c r="F1531" s="1095"/>
      <c r="G1531" s="1095"/>
      <c r="H1531" s="1099">
        <f>D1531*F1531</f>
        <v>0</v>
      </c>
      <c r="I1531" s="1098">
        <f>D1531*G1531</f>
        <v>0</v>
      </c>
      <c r="J1531" s="196">
        <f>SUM(H1531:I1531)</f>
        <v>0</v>
      </c>
      <c r="K1531" s="196">
        <f>J1531*1.27</f>
        <v>0</v>
      </c>
      <c r="L1531" s="273"/>
      <c r="M1531" s="1224"/>
      <c r="N1531" s="34"/>
      <c r="O1531" s="422"/>
    </row>
    <row r="1532" spans="1:15" ht="15.75" hidden="1" outlineLevel="1" x14ac:dyDescent="0.2">
      <c r="A1532" s="1177"/>
      <c r="B1532" s="964" t="s">
        <v>327</v>
      </c>
      <c r="C1532" s="631"/>
      <c r="D1532" s="1188"/>
      <c r="E1532" s="1097"/>
      <c r="F1532" s="1095"/>
      <c r="G1532" s="1095"/>
      <c r="H1532" s="1099"/>
      <c r="I1532" s="1098"/>
      <c r="J1532" s="196"/>
      <c r="K1532" s="196"/>
      <c r="L1532" s="273"/>
      <c r="M1532" s="1224"/>
      <c r="N1532" s="34"/>
      <c r="O1532" s="422"/>
    </row>
    <row r="1533" spans="1:15" ht="16.5" hidden="1" outlineLevel="1" thickBot="1" x14ac:dyDescent="0.25">
      <c r="A1533" s="1178"/>
      <c r="B1533" s="636" t="s">
        <v>328</v>
      </c>
      <c r="C1533" s="633"/>
      <c r="D1533" s="1189"/>
      <c r="E1533" s="1191"/>
      <c r="F1533" s="1192"/>
      <c r="G1533" s="1192"/>
      <c r="H1533" s="1184"/>
      <c r="I1533" s="1203"/>
      <c r="J1533" s="196"/>
      <c r="K1533" s="196"/>
      <c r="L1533" s="273"/>
      <c r="M1533" s="725"/>
      <c r="N1533" s="34"/>
      <c r="O1533" s="422"/>
    </row>
    <row r="1534" spans="1:15" ht="17.25" hidden="1" outlineLevel="1" thickTop="1" thickBot="1" x14ac:dyDescent="0.25">
      <c r="A1534" s="1124">
        <v>3</v>
      </c>
      <c r="B1534" s="298"/>
      <c r="C1534" s="299"/>
      <c r="D1534" s="1197"/>
      <c r="E1534" s="1212" t="s">
        <v>15</v>
      </c>
      <c r="F1534" s="1182"/>
      <c r="G1534" s="1182"/>
      <c r="H1534" s="1180">
        <f>D1534*F1534</f>
        <v>0</v>
      </c>
      <c r="I1534" s="1204">
        <f>D1534*G1534</f>
        <v>0</v>
      </c>
      <c r="J1534" s="196">
        <f>SUM(H1534:I1534)</f>
        <v>0</v>
      </c>
      <c r="K1534" s="196">
        <f>J1534*1.27</f>
        <v>0</v>
      </c>
      <c r="L1534" s="273"/>
      <c r="M1534" s="1224"/>
      <c r="N1534" s="34"/>
      <c r="O1534" s="422"/>
    </row>
    <row r="1535" spans="1:15" ht="16.5" hidden="1" outlineLevel="1" thickTop="1" x14ac:dyDescent="0.2">
      <c r="A1535" s="1115"/>
      <c r="B1535" s="187"/>
      <c r="C1535" s="294"/>
      <c r="D1535" s="1198"/>
      <c r="E1535" s="1213"/>
      <c r="F1535" s="1183"/>
      <c r="G1535" s="1183"/>
      <c r="H1535" s="1181"/>
      <c r="I1535" s="1205"/>
      <c r="J1535" s="196"/>
      <c r="K1535" s="196"/>
      <c r="L1535" s="273"/>
      <c r="M1535" s="1224"/>
      <c r="N1535" s="34"/>
      <c r="O1535" s="422"/>
    </row>
    <row r="1536" spans="1:15" hidden="1" outlineLevel="1" x14ac:dyDescent="0.2">
      <c r="A1536" s="803">
        <v>4</v>
      </c>
      <c r="B1536" s="365"/>
      <c r="C1536" s="382"/>
      <c r="D1536" s="996"/>
      <c r="E1536" s="376"/>
      <c r="F1536" s="379"/>
      <c r="G1536" s="379"/>
      <c r="H1536" s="979">
        <f t="shared" ref="H1536:H1547" si="164">D1536*F1536</f>
        <v>0</v>
      </c>
      <c r="I1536" s="980">
        <f t="shared" ref="I1536:I1547" si="165">D1536*G1536</f>
        <v>0</v>
      </c>
      <c r="J1536" s="186">
        <f t="shared" ref="J1536:J1547" si="166">SUM(H1536:I1536)</f>
        <v>0</v>
      </c>
      <c r="K1536" s="186">
        <f t="shared" ref="K1536:K1547" si="167">J1536*1.27</f>
        <v>0</v>
      </c>
      <c r="L1536" s="994"/>
      <c r="M1536" s="47"/>
      <c r="N1536" s="34"/>
      <c r="O1536" s="422"/>
    </row>
    <row r="1537" spans="1:15" hidden="1" outlineLevel="1" x14ac:dyDescent="0.2">
      <c r="A1537" s="804">
        <v>5</v>
      </c>
      <c r="B1537" s="794"/>
      <c r="C1537" s="795"/>
      <c r="D1537" s="792"/>
      <c r="E1537" s="796"/>
      <c r="F1537" s="790"/>
      <c r="G1537" s="790"/>
      <c r="H1537" s="997">
        <f t="shared" si="164"/>
        <v>0</v>
      </c>
      <c r="I1537" s="998">
        <f t="shared" si="165"/>
        <v>0</v>
      </c>
      <c r="J1537" s="186">
        <f t="shared" si="166"/>
        <v>0</v>
      </c>
      <c r="K1537" s="186">
        <f t="shared" si="167"/>
        <v>0</v>
      </c>
      <c r="L1537" s="994"/>
      <c r="M1537" s="47"/>
      <c r="N1537" s="34"/>
      <c r="O1537" s="422"/>
    </row>
    <row r="1538" spans="1:15" hidden="1" outlineLevel="1" x14ac:dyDescent="0.2">
      <c r="A1538" s="803">
        <v>6</v>
      </c>
      <c r="B1538" s="365"/>
      <c r="C1538" s="382"/>
      <c r="D1538" s="996"/>
      <c r="E1538" s="376"/>
      <c r="F1538" s="379"/>
      <c r="G1538" s="379"/>
      <c r="H1538" s="979">
        <f t="shared" si="164"/>
        <v>0</v>
      </c>
      <c r="I1538" s="980">
        <f t="shared" si="165"/>
        <v>0</v>
      </c>
      <c r="J1538" s="186">
        <f t="shared" si="166"/>
        <v>0</v>
      </c>
      <c r="K1538" s="186">
        <f t="shared" si="167"/>
        <v>0</v>
      </c>
      <c r="L1538" s="994"/>
      <c r="M1538" s="47"/>
      <c r="N1538" s="34"/>
      <c r="O1538" s="422"/>
    </row>
    <row r="1539" spans="1:15" hidden="1" outlineLevel="1" x14ac:dyDescent="0.2">
      <c r="A1539" s="804">
        <v>7</v>
      </c>
      <c r="B1539" s="365"/>
      <c r="C1539" s="382"/>
      <c r="D1539" s="996"/>
      <c r="E1539" s="376"/>
      <c r="F1539" s="379"/>
      <c r="G1539" s="379"/>
      <c r="H1539" s="979">
        <f t="shared" si="164"/>
        <v>0</v>
      </c>
      <c r="I1539" s="980">
        <f t="shared" si="165"/>
        <v>0</v>
      </c>
      <c r="J1539" s="186">
        <f t="shared" si="166"/>
        <v>0</v>
      </c>
      <c r="K1539" s="186">
        <f t="shared" si="167"/>
        <v>0</v>
      </c>
      <c r="L1539" s="994"/>
      <c r="M1539" s="47"/>
      <c r="N1539" s="34"/>
      <c r="O1539" s="422"/>
    </row>
    <row r="1540" spans="1:15" hidden="1" outlineLevel="1" x14ac:dyDescent="0.2">
      <c r="A1540" s="803">
        <v>8</v>
      </c>
      <c r="B1540" s="794"/>
      <c r="C1540" s="795"/>
      <c r="D1540" s="792"/>
      <c r="E1540" s="796"/>
      <c r="F1540" s="790"/>
      <c r="G1540" s="790"/>
      <c r="H1540" s="997">
        <f t="shared" si="164"/>
        <v>0</v>
      </c>
      <c r="I1540" s="998">
        <f t="shared" si="165"/>
        <v>0</v>
      </c>
      <c r="J1540" s="186">
        <f t="shared" si="166"/>
        <v>0</v>
      </c>
      <c r="K1540" s="186">
        <f t="shared" si="167"/>
        <v>0</v>
      </c>
      <c r="L1540" s="994"/>
      <c r="M1540" s="47"/>
      <c r="N1540" s="34"/>
      <c r="O1540" s="422"/>
    </row>
    <row r="1541" spans="1:15" hidden="1" outlineLevel="1" x14ac:dyDescent="0.2">
      <c r="A1541" s="804">
        <v>9</v>
      </c>
      <c r="B1541" s="365"/>
      <c r="C1541" s="382"/>
      <c r="D1541" s="996"/>
      <c r="E1541" s="376"/>
      <c r="F1541" s="379"/>
      <c r="G1541" s="379"/>
      <c r="H1541" s="979">
        <f t="shared" si="164"/>
        <v>0</v>
      </c>
      <c r="I1541" s="980">
        <f t="shared" si="165"/>
        <v>0</v>
      </c>
      <c r="J1541" s="186">
        <f t="shared" si="166"/>
        <v>0</v>
      </c>
      <c r="K1541" s="186">
        <f t="shared" si="167"/>
        <v>0</v>
      </c>
      <c r="L1541" s="994"/>
      <c r="M1541" s="47"/>
      <c r="N1541" s="34"/>
      <c r="O1541" s="422"/>
    </row>
    <row r="1542" spans="1:15" hidden="1" outlineLevel="1" x14ac:dyDescent="0.2">
      <c r="A1542" s="803">
        <v>10</v>
      </c>
      <c r="B1542" s="365"/>
      <c r="C1542" s="382"/>
      <c r="D1542" s="996"/>
      <c r="E1542" s="376"/>
      <c r="F1542" s="379"/>
      <c r="G1542" s="379"/>
      <c r="H1542" s="979">
        <f t="shared" si="164"/>
        <v>0</v>
      </c>
      <c r="I1542" s="980">
        <f t="shared" si="165"/>
        <v>0</v>
      </c>
      <c r="J1542" s="186">
        <f t="shared" si="166"/>
        <v>0</v>
      </c>
      <c r="K1542" s="186">
        <f t="shared" si="167"/>
        <v>0</v>
      </c>
      <c r="L1542" s="994"/>
      <c r="M1542" s="47"/>
      <c r="N1542" s="34"/>
      <c r="O1542" s="422"/>
    </row>
    <row r="1543" spans="1:15" hidden="1" outlineLevel="1" x14ac:dyDescent="0.2">
      <c r="A1543" s="804">
        <v>11</v>
      </c>
      <c r="B1543" s="365"/>
      <c r="C1543" s="382"/>
      <c r="D1543" s="996"/>
      <c r="E1543" s="376"/>
      <c r="F1543" s="379"/>
      <c r="G1543" s="379"/>
      <c r="H1543" s="979">
        <f t="shared" si="164"/>
        <v>0</v>
      </c>
      <c r="I1543" s="980">
        <f t="shared" si="165"/>
        <v>0</v>
      </c>
      <c r="J1543" s="186">
        <f t="shared" si="166"/>
        <v>0</v>
      </c>
      <c r="K1543" s="186">
        <f t="shared" si="167"/>
        <v>0</v>
      </c>
      <c r="L1543" s="994"/>
      <c r="M1543" s="47"/>
      <c r="N1543" s="34"/>
      <c r="O1543" s="422"/>
    </row>
    <row r="1544" spans="1:15" hidden="1" outlineLevel="1" x14ac:dyDescent="0.2">
      <c r="A1544" s="803">
        <v>12</v>
      </c>
      <c r="B1544" s="794"/>
      <c r="C1544" s="795"/>
      <c r="D1544" s="792"/>
      <c r="E1544" s="796"/>
      <c r="F1544" s="790"/>
      <c r="G1544" s="790"/>
      <c r="H1544" s="997">
        <f t="shared" si="164"/>
        <v>0</v>
      </c>
      <c r="I1544" s="998">
        <f t="shared" si="165"/>
        <v>0</v>
      </c>
      <c r="J1544" s="186">
        <f t="shared" si="166"/>
        <v>0</v>
      </c>
      <c r="K1544" s="186">
        <f t="shared" si="167"/>
        <v>0</v>
      </c>
      <c r="L1544" s="994"/>
      <c r="M1544" s="47"/>
      <c r="N1544" s="34"/>
      <c r="O1544" s="422"/>
    </row>
    <row r="1545" spans="1:15" hidden="1" outlineLevel="1" x14ac:dyDescent="0.2">
      <c r="A1545" s="804">
        <v>13</v>
      </c>
      <c r="B1545" s="365"/>
      <c r="C1545" s="382"/>
      <c r="D1545" s="996"/>
      <c r="E1545" s="376"/>
      <c r="F1545" s="379"/>
      <c r="G1545" s="379"/>
      <c r="H1545" s="979">
        <f t="shared" si="164"/>
        <v>0</v>
      </c>
      <c r="I1545" s="980">
        <f t="shared" si="165"/>
        <v>0</v>
      </c>
      <c r="J1545" s="186">
        <f t="shared" si="166"/>
        <v>0</v>
      </c>
      <c r="K1545" s="186">
        <f t="shared" si="167"/>
        <v>0</v>
      </c>
      <c r="L1545" s="994"/>
      <c r="M1545" s="47"/>
      <c r="N1545" s="34"/>
      <c r="O1545" s="422"/>
    </row>
    <row r="1546" spans="1:15" hidden="1" outlineLevel="1" x14ac:dyDescent="0.2">
      <c r="A1546" s="803">
        <v>14</v>
      </c>
      <c r="B1546" s="365"/>
      <c r="C1546" s="382"/>
      <c r="D1546" s="996"/>
      <c r="E1546" s="376"/>
      <c r="F1546" s="379"/>
      <c r="G1546" s="379"/>
      <c r="H1546" s="979">
        <f t="shared" si="164"/>
        <v>0</v>
      </c>
      <c r="I1546" s="980">
        <f t="shared" si="165"/>
        <v>0</v>
      </c>
      <c r="J1546" s="186">
        <f t="shared" si="166"/>
        <v>0</v>
      </c>
      <c r="K1546" s="186">
        <f t="shared" si="167"/>
        <v>0</v>
      </c>
      <c r="L1546" s="994"/>
      <c r="M1546" s="47"/>
      <c r="N1546" s="34"/>
      <c r="O1546" s="422"/>
    </row>
    <row r="1547" spans="1:15" s="537" customFormat="1" ht="13.5" hidden="1" outlineLevel="1" thickBot="1" x14ac:dyDescent="0.25">
      <c r="A1547" s="805">
        <v>15</v>
      </c>
      <c r="B1547" s="798" t="s">
        <v>147</v>
      </c>
      <c r="C1547" s="797"/>
      <c r="D1547" s="793"/>
      <c r="E1547" s="798" t="s">
        <v>26</v>
      </c>
      <c r="F1547" s="791"/>
      <c r="G1547" s="791"/>
      <c r="H1547" s="924">
        <f t="shared" si="164"/>
        <v>0</v>
      </c>
      <c r="I1547" s="925">
        <f t="shared" si="165"/>
        <v>0</v>
      </c>
      <c r="J1547" s="196">
        <f t="shared" si="166"/>
        <v>0</v>
      </c>
      <c r="K1547" s="196">
        <f t="shared" si="167"/>
        <v>0</v>
      </c>
      <c r="L1547" s="273"/>
      <c r="M1547" s="47"/>
      <c r="N1547" s="34"/>
    </row>
    <row r="1548" spans="1:15" s="537" customFormat="1" ht="28.5" hidden="1" customHeight="1" outlineLevel="1" thickBot="1" x14ac:dyDescent="0.25">
      <c r="A1548" s="1118" t="s">
        <v>321</v>
      </c>
      <c r="B1548" s="1119"/>
      <c r="C1548" s="799"/>
      <c r="D1548" s="800"/>
      <c r="E1548" s="801"/>
      <c r="F1548" s="802"/>
      <c r="G1548" s="802"/>
      <c r="H1548" s="198">
        <f>ROUND(SUM(H1527:H1547),0)</f>
        <v>0</v>
      </c>
      <c r="I1548" s="198">
        <f>ROUND(SUM(I1527:I1547),0)</f>
        <v>0</v>
      </c>
      <c r="J1548" s="199">
        <f>ROUND(SUM(J1528:J1547),0)</f>
        <v>0</v>
      </c>
      <c r="K1548" s="199">
        <f>ROUND(SUM(K1528:K1547),0)</f>
        <v>0</v>
      </c>
      <c r="L1548" s="274"/>
      <c r="M1548" s="47"/>
      <c r="N1548" s="34"/>
    </row>
    <row r="1549" spans="1:15" ht="27.75" hidden="1" customHeight="1" outlineLevel="1" thickBot="1" x14ac:dyDescent="0.25">
      <c r="A1549" s="1121" t="s">
        <v>267</v>
      </c>
      <c r="B1549" s="1122"/>
      <c r="C1549" s="1122"/>
      <c r="D1549" s="1122"/>
      <c r="E1549" s="1122"/>
      <c r="F1549" s="1122"/>
      <c r="G1549" s="1122"/>
      <c r="H1549" s="1122"/>
      <c r="I1549" s="1123"/>
      <c r="J1549" s="855"/>
      <c r="K1549" s="855"/>
      <c r="L1549" s="469"/>
      <c r="M1549" s="467"/>
    </row>
    <row r="1550" spans="1:15" s="537" customFormat="1" ht="15.75" hidden="1" outlineLevel="1" x14ac:dyDescent="0.2">
      <c r="A1550" s="1210">
        <v>1</v>
      </c>
      <c r="B1550" s="298"/>
      <c r="C1550" s="706"/>
      <c r="D1550" s="1219"/>
      <c r="E1550" s="1218" t="s">
        <v>21</v>
      </c>
      <c r="F1550" s="1209"/>
      <c r="G1550" s="1209"/>
      <c r="H1550" s="1223">
        <f>D1550*F1550</f>
        <v>0</v>
      </c>
      <c r="I1550" s="1202">
        <f>D1550*G1550</f>
        <v>0</v>
      </c>
      <c r="J1550" s="196">
        <f>SUM(H1550:I1550)</f>
        <v>0</v>
      </c>
      <c r="K1550" s="196">
        <f>J1550*1.27</f>
        <v>0</v>
      </c>
      <c r="L1550" s="273"/>
      <c r="M1550" s="1224"/>
      <c r="N1550" s="34"/>
    </row>
    <row r="1551" spans="1:15" s="537" customFormat="1" ht="15.75" hidden="1" outlineLevel="1" x14ac:dyDescent="0.2">
      <c r="A1551" s="1211"/>
      <c r="B1551" s="35"/>
      <c r="C1551" s="684"/>
      <c r="D1551" s="1220"/>
      <c r="E1551" s="1096"/>
      <c r="F1551" s="1094"/>
      <c r="G1551" s="1094"/>
      <c r="H1551" s="1125"/>
      <c r="I1551" s="1126"/>
      <c r="J1551" s="196"/>
      <c r="K1551" s="196"/>
      <c r="L1551" s="273"/>
      <c r="M1551" s="1224"/>
      <c r="N1551" s="34"/>
    </row>
    <row r="1552" spans="1:15" hidden="1" outlineLevel="1" x14ac:dyDescent="0.2">
      <c r="A1552" s="995">
        <v>2</v>
      </c>
      <c r="B1552" s="365"/>
      <c r="C1552" s="382"/>
      <c r="D1552" s="806"/>
      <c r="E1552" s="376"/>
      <c r="F1552" s="379"/>
      <c r="G1552" s="379"/>
      <c r="H1552" s="979">
        <f>D1552*F1552</f>
        <v>0</v>
      </c>
      <c r="I1552" s="980">
        <f>D1552*G1552</f>
        <v>0</v>
      </c>
      <c r="J1552" s="186">
        <f>SUM(H1552:I1552)</f>
        <v>0</v>
      </c>
      <c r="K1552" s="186">
        <f>J1552*1.27</f>
        <v>0</v>
      </c>
      <c r="L1552" s="994"/>
      <c r="M1552" s="47"/>
      <c r="N1552" s="34"/>
      <c r="O1552" s="422"/>
    </row>
    <row r="1553" spans="1:15" hidden="1" outlineLevel="1" x14ac:dyDescent="0.2">
      <c r="A1553" s="995">
        <v>3</v>
      </c>
      <c r="B1553" s="365"/>
      <c r="C1553" s="382"/>
      <c r="D1553" s="806"/>
      <c r="E1553" s="376"/>
      <c r="F1553" s="379"/>
      <c r="G1553" s="379"/>
      <c r="H1553" s="979">
        <f>D1553*F1553</f>
        <v>0</v>
      </c>
      <c r="I1553" s="980">
        <f>D1553*G1553</f>
        <v>0</v>
      </c>
      <c r="J1553" s="186">
        <f>SUM(H1553:I1553)</f>
        <v>0</v>
      </c>
      <c r="K1553" s="186">
        <f>J1553*1.27</f>
        <v>0</v>
      </c>
      <c r="L1553" s="994"/>
      <c r="M1553" s="47"/>
      <c r="N1553" s="34"/>
      <c r="O1553" s="422"/>
    </row>
    <row r="1554" spans="1:15" hidden="1" outlineLevel="1" x14ac:dyDescent="0.2">
      <c r="A1554" s="995">
        <v>4</v>
      </c>
      <c r="B1554" s="365"/>
      <c r="C1554" s="382"/>
      <c r="D1554" s="806"/>
      <c r="E1554" s="376"/>
      <c r="F1554" s="379"/>
      <c r="G1554" s="379"/>
      <c r="H1554" s="979">
        <f>D1554*F1554</f>
        <v>0</v>
      </c>
      <c r="I1554" s="980">
        <f>D1554*G1554</f>
        <v>0</v>
      </c>
      <c r="J1554" s="186">
        <f>SUM(H1554:I1554)</f>
        <v>0</v>
      </c>
      <c r="K1554" s="186">
        <f>J1554*1.27</f>
        <v>0</v>
      </c>
      <c r="L1554" s="994"/>
      <c r="M1554" s="47"/>
      <c r="N1554" s="34"/>
      <c r="O1554" s="422"/>
    </row>
    <row r="1555" spans="1:15" s="422" customFormat="1" ht="13.5" hidden="1" outlineLevel="1" thickBot="1" x14ac:dyDescent="0.25">
      <c r="A1555" s="15">
        <v>5</v>
      </c>
      <c r="B1555" s="791"/>
      <c r="C1555" s="797"/>
      <c r="D1555" s="807"/>
      <c r="E1555" s="791"/>
      <c r="F1555" s="791"/>
      <c r="G1555" s="791"/>
      <c r="H1555" s="979">
        <f>D1555*F1555</f>
        <v>0</v>
      </c>
      <c r="I1555" s="980">
        <f>D1555*G1555</f>
        <v>0</v>
      </c>
      <c r="J1555" s="186">
        <f>SUM(H1555:I1555)</f>
        <v>0</v>
      </c>
      <c r="K1555" s="186">
        <f>J1555*1.27</f>
        <v>0</v>
      </c>
      <c r="L1555" s="994"/>
      <c r="M1555" s="46"/>
      <c r="N1555" s="34"/>
    </row>
    <row r="1556" spans="1:15" s="17" customFormat="1" ht="28.5" hidden="1" customHeight="1" outlineLevel="1" thickBot="1" x14ac:dyDescent="0.25">
      <c r="A1556" s="1110" t="s">
        <v>322</v>
      </c>
      <c r="B1556" s="1111"/>
      <c r="C1556" s="799"/>
      <c r="D1556" s="808"/>
      <c r="E1556" s="809"/>
      <c r="F1556" s="810"/>
      <c r="G1556" s="810"/>
      <c r="H1556" s="198">
        <f>ROUND(SUM(H1550:H1555),0)</f>
        <v>0</v>
      </c>
      <c r="I1556" s="198">
        <f>ROUND(SUM(I1550:I1555),0)</f>
        <v>0</v>
      </c>
      <c r="J1556" s="199">
        <f>ROUND(SUM(J1550:J1555),0)</f>
        <v>0</v>
      </c>
      <c r="K1556" s="199">
        <f>ROUND(SUM(K1550:K1555),0)</f>
        <v>0</v>
      </c>
      <c r="L1556" s="274"/>
      <c r="M1556" s="46"/>
      <c r="N1556" s="34"/>
      <c r="O1556" s="23"/>
    </row>
    <row r="1557" spans="1:15" ht="25.5" customHeight="1" collapsed="1" thickBot="1" x14ac:dyDescent="0.25">
      <c r="A1557" s="643">
        <f>'18'!A49</f>
        <v>0</v>
      </c>
      <c r="B1557" s="644">
        <f>'18'!B49</f>
        <v>0</v>
      </c>
      <c r="C1557" s="645">
        <f>'18'!E49</f>
        <v>0</v>
      </c>
      <c r="D1557" s="645">
        <f>'18'!F49</f>
        <v>0</v>
      </c>
      <c r="E1557" s="645">
        <f>'18'!G49</f>
        <v>0</v>
      </c>
      <c r="F1557" s="1221" t="s">
        <v>20</v>
      </c>
      <c r="G1557" s="1222"/>
      <c r="H1557" s="200">
        <f>H1548+H1556</f>
        <v>0</v>
      </c>
      <c r="I1557" s="201">
        <f>I1548+I1556</f>
        <v>0</v>
      </c>
      <c r="J1557" s="202">
        <f>J1548+J1556</f>
        <v>0</v>
      </c>
      <c r="K1557" s="202">
        <f>K1548+K1556</f>
        <v>0</v>
      </c>
      <c r="L1557" s="300">
        <f>IF(K1528&gt;0,1,0)</f>
        <v>0</v>
      </c>
    </row>
    <row r="1558" spans="1:15" ht="5.25" customHeight="1" thickTop="1" x14ac:dyDescent="0.2">
      <c r="A1558" s="1217"/>
      <c r="B1558" s="1109"/>
      <c r="C1558" s="195"/>
      <c r="D1558" s="276"/>
      <c r="E1558" s="207"/>
      <c r="F1558" s="203"/>
      <c r="G1558" s="203"/>
      <c r="H1558" s="203"/>
      <c r="I1558" s="204"/>
      <c r="J1558" s="205"/>
      <c r="K1558" s="205"/>
      <c r="L1558" s="300"/>
    </row>
    <row r="1559" spans="1:15" ht="12.75" customHeight="1" x14ac:dyDescent="0.2">
      <c r="A1559" s="1207" t="s">
        <v>319</v>
      </c>
      <c r="B1559" s="1208"/>
      <c r="C1559" s="1199">
        <f>K1548</f>
        <v>0</v>
      </c>
      <c r="D1559" s="1199"/>
      <c r="E1559" s="1200"/>
      <c r="F1559" s="811"/>
      <c r="G1559" s="811"/>
      <c r="H1559" s="313">
        <f>H1548</f>
        <v>0</v>
      </c>
      <c r="I1559" s="314">
        <f>I1548</f>
        <v>0</v>
      </c>
      <c r="J1559" s="205"/>
      <c r="K1559" s="205"/>
      <c r="L1559" s="300">
        <f>IF(K1531&gt;0,1,0)</f>
        <v>0</v>
      </c>
      <c r="M1559" s="47"/>
    </row>
    <row r="1560" spans="1:15" ht="12.75" customHeight="1" x14ac:dyDescent="0.2">
      <c r="A1560" s="1185" t="s">
        <v>320</v>
      </c>
      <c r="B1560" s="1186"/>
      <c r="C1560" s="1215">
        <f>K1556</f>
        <v>0</v>
      </c>
      <c r="D1560" s="1215"/>
      <c r="E1560" s="1201"/>
      <c r="F1560" s="812"/>
      <c r="G1560" s="812"/>
      <c r="H1560" s="315">
        <f>H1556</f>
        <v>0</v>
      </c>
      <c r="I1560" s="316">
        <f>I1556</f>
        <v>0</v>
      </c>
      <c r="J1560" s="205"/>
      <c r="K1560" s="205"/>
      <c r="L1560" s="275"/>
      <c r="M1560" s="47"/>
    </row>
    <row r="1561" spans="1:15" ht="12.75" customHeight="1" thickBot="1" x14ac:dyDescent="0.3">
      <c r="A1561" s="1193" t="s">
        <v>145</v>
      </c>
      <c r="B1561" s="1194"/>
      <c r="C1561" s="1195">
        <f>SUM(C1559:D1560)</f>
        <v>0</v>
      </c>
      <c r="D1561" s="1196"/>
      <c r="E1561" s="292" t="str">
        <f>IF(C1561=K1557,"","Hiba!")</f>
        <v/>
      </c>
      <c r="F1561" s="813"/>
      <c r="G1561" s="813"/>
      <c r="H1561" s="813"/>
      <c r="I1561" s="814"/>
      <c r="J1561" s="205"/>
      <c r="K1561" s="205"/>
      <c r="L1561" s="275"/>
      <c r="M1561" s="47"/>
    </row>
    <row r="1562" spans="1:15" ht="6" customHeight="1" thickBot="1" x14ac:dyDescent="0.25">
      <c r="J1562" s="205"/>
      <c r="K1562" s="205"/>
      <c r="L1562" s="275"/>
      <c r="M1562" s="47"/>
    </row>
    <row r="1563" spans="1:15" s="5" customFormat="1" ht="26.25" hidden="1" outlineLevel="1" thickBot="1" x14ac:dyDescent="0.25">
      <c r="A1563" s="788" t="s">
        <v>6</v>
      </c>
      <c r="B1563" s="789" t="s">
        <v>7</v>
      </c>
      <c r="C1563" s="789" t="s">
        <v>69</v>
      </c>
      <c r="D1563" s="789" t="s">
        <v>8</v>
      </c>
      <c r="E1563" s="789" t="s">
        <v>9</v>
      </c>
      <c r="F1563" s="288" t="s">
        <v>10</v>
      </c>
      <c r="G1563" s="288" t="s">
        <v>11</v>
      </c>
      <c r="H1563" s="288" t="s">
        <v>12</v>
      </c>
      <c r="I1563" s="289" t="s">
        <v>13</v>
      </c>
      <c r="J1563" s="936" t="s">
        <v>0</v>
      </c>
      <c r="K1563" s="936" t="s">
        <v>1</v>
      </c>
      <c r="L1563" s="937"/>
      <c r="M1563" s="18" t="s">
        <v>37</v>
      </c>
      <c r="N1563" s="84"/>
    </row>
    <row r="1564" spans="1:15" ht="27.75" hidden="1" customHeight="1" outlineLevel="1" thickBot="1" x14ac:dyDescent="0.25">
      <c r="A1564" s="1121" t="s">
        <v>268</v>
      </c>
      <c r="B1564" s="1122"/>
      <c r="C1564" s="1122"/>
      <c r="D1564" s="1122"/>
      <c r="E1564" s="1122"/>
      <c r="F1564" s="1122"/>
      <c r="G1564" s="1122"/>
      <c r="H1564" s="1122"/>
      <c r="I1564" s="1123"/>
      <c r="J1564" s="855"/>
      <c r="K1564" s="855"/>
      <c r="L1564" s="469"/>
      <c r="M1564" s="467"/>
    </row>
    <row r="1565" spans="1:15" ht="15.75" hidden="1" outlineLevel="1" x14ac:dyDescent="0.2">
      <c r="A1565" s="1216">
        <v>1</v>
      </c>
      <c r="B1565" s="629"/>
      <c r="C1565" s="630"/>
      <c r="D1565" s="1214"/>
      <c r="E1565" s="1187" t="s">
        <v>15</v>
      </c>
      <c r="F1565" s="1190"/>
      <c r="G1565" s="1190"/>
      <c r="H1565" s="1206">
        <f>D1565*F1565</f>
        <v>0</v>
      </c>
      <c r="I1565" s="1179">
        <f>D1565*G1565</f>
        <v>0</v>
      </c>
      <c r="J1565" s="196">
        <f>SUM(H1565:I1565)</f>
        <v>0</v>
      </c>
      <c r="K1565" s="196">
        <f>J1565*1.27</f>
        <v>0</v>
      </c>
      <c r="M1565" s="1224"/>
      <c r="N1565" s="34"/>
      <c r="O1565" s="422"/>
    </row>
    <row r="1566" spans="1:15" ht="15.75" hidden="1" outlineLevel="1" x14ac:dyDescent="0.2">
      <c r="A1566" s="1177"/>
      <c r="B1566" s="964" t="s">
        <v>326</v>
      </c>
      <c r="C1566" s="631"/>
      <c r="D1566" s="1188"/>
      <c r="E1566" s="1097"/>
      <c r="F1566" s="1095"/>
      <c r="G1566" s="1095"/>
      <c r="H1566" s="1099"/>
      <c r="I1566" s="1098"/>
      <c r="J1566" s="196"/>
      <c r="K1566" s="196"/>
      <c r="L1566" s="273"/>
      <c r="M1566" s="1224"/>
      <c r="N1566" s="34"/>
      <c r="O1566" s="422"/>
    </row>
    <row r="1567" spans="1:15" ht="15.75" hidden="1" outlineLevel="1" x14ac:dyDescent="0.2">
      <c r="A1567" s="1124"/>
      <c r="B1567" s="637" t="s">
        <v>329</v>
      </c>
      <c r="C1567" s="631"/>
      <c r="D1567" s="1188"/>
      <c r="E1567" s="1097"/>
      <c r="F1567" s="1095"/>
      <c r="G1567" s="1095"/>
      <c r="H1567" s="1099"/>
      <c r="I1567" s="1098"/>
      <c r="J1567" s="196"/>
      <c r="K1567" s="196"/>
      <c r="L1567" s="273"/>
      <c r="M1567" s="725"/>
      <c r="N1567" s="34"/>
      <c r="O1567" s="422"/>
    </row>
    <row r="1568" spans="1:15" ht="15.75" hidden="1" outlineLevel="1" x14ac:dyDescent="0.2">
      <c r="A1568" s="1176">
        <v>2</v>
      </c>
      <c r="B1568" s="632"/>
      <c r="C1568" s="634"/>
      <c r="D1568" s="1188"/>
      <c r="E1568" s="1097" t="s">
        <v>15</v>
      </c>
      <c r="F1568" s="1095"/>
      <c r="G1568" s="1095"/>
      <c r="H1568" s="1099">
        <f>D1568*F1568</f>
        <v>0</v>
      </c>
      <c r="I1568" s="1098">
        <f>D1568*G1568</f>
        <v>0</v>
      </c>
      <c r="J1568" s="196">
        <f>SUM(H1568:I1568)</f>
        <v>0</v>
      </c>
      <c r="K1568" s="196">
        <f>J1568*1.27</f>
        <v>0</v>
      </c>
      <c r="L1568" s="273"/>
      <c r="M1568" s="1224"/>
      <c r="N1568" s="34"/>
      <c r="O1568" s="422"/>
    </row>
    <row r="1569" spans="1:15" ht="15.75" hidden="1" outlineLevel="1" x14ac:dyDescent="0.2">
      <c r="A1569" s="1177"/>
      <c r="B1569" s="964" t="s">
        <v>327</v>
      </c>
      <c r="C1569" s="631"/>
      <c r="D1569" s="1188"/>
      <c r="E1569" s="1097"/>
      <c r="F1569" s="1095"/>
      <c r="G1569" s="1095"/>
      <c r="H1569" s="1099"/>
      <c r="I1569" s="1098"/>
      <c r="J1569" s="196"/>
      <c r="K1569" s="196"/>
      <c r="L1569" s="273"/>
      <c r="M1569" s="1224"/>
      <c r="N1569" s="34"/>
      <c r="O1569" s="422"/>
    </row>
    <row r="1570" spans="1:15" ht="16.5" hidden="1" outlineLevel="1" thickBot="1" x14ac:dyDescent="0.25">
      <c r="A1570" s="1178"/>
      <c r="B1570" s="636" t="s">
        <v>328</v>
      </c>
      <c r="C1570" s="633"/>
      <c r="D1570" s="1189"/>
      <c r="E1570" s="1191"/>
      <c r="F1570" s="1192"/>
      <c r="G1570" s="1192"/>
      <c r="H1570" s="1184"/>
      <c r="I1570" s="1203"/>
      <c r="J1570" s="196"/>
      <c r="K1570" s="196"/>
      <c r="L1570" s="273"/>
      <c r="M1570" s="725"/>
      <c r="N1570" s="34"/>
      <c r="O1570" s="422"/>
    </row>
    <row r="1571" spans="1:15" ht="17.25" hidden="1" outlineLevel="1" thickTop="1" thickBot="1" x14ac:dyDescent="0.25">
      <c r="A1571" s="1124">
        <v>3</v>
      </c>
      <c r="B1571" s="298"/>
      <c r="C1571" s="299"/>
      <c r="D1571" s="1197"/>
      <c r="E1571" s="1212" t="s">
        <v>15</v>
      </c>
      <c r="F1571" s="1182"/>
      <c r="G1571" s="1182"/>
      <c r="H1571" s="1180">
        <f>D1571*F1571</f>
        <v>0</v>
      </c>
      <c r="I1571" s="1204">
        <f>D1571*G1571</f>
        <v>0</v>
      </c>
      <c r="J1571" s="196">
        <f>SUM(H1571:I1571)</f>
        <v>0</v>
      </c>
      <c r="K1571" s="196">
        <f>J1571*1.27</f>
        <v>0</v>
      </c>
      <c r="L1571" s="273"/>
      <c r="M1571" s="1224"/>
      <c r="N1571" s="34"/>
      <c r="O1571" s="422"/>
    </row>
    <row r="1572" spans="1:15" ht="16.5" hidden="1" outlineLevel="1" thickTop="1" x14ac:dyDescent="0.2">
      <c r="A1572" s="1115"/>
      <c r="B1572" s="187"/>
      <c r="C1572" s="294"/>
      <c r="D1572" s="1198"/>
      <c r="E1572" s="1213"/>
      <c r="F1572" s="1183"/>
      <c r="G1572" s="1183"/>
      <c r="H1572" s="1181"/>
      <c r="I1572" s="1205"/>
      <c r="J1572" s="196"/>
      <c r="K1572" s="196"/>
      <c r="L1572" s="273"/>
      <c r="M1572" s="1224"/>
      <c r="N1572" s="34"/>
      <c r="O1572" s="422"/>
    </row>
    <row r="1573" spans="1:15" hidden="1" outlineLevel="1" x14ac:dyDescent="0.2">
      <c r="A1573" s="803">
        <v>4</v>
      </c>
      <c r="B1573" s="365"/>
      <c r="C1573" s="382"/>
      <c r="D1573" s="996"/>
      <c r="E1573" s="376"/>
      <c r="F1573" s="379"/>
      <c r="G1573" s="379"/>
      <c r="H1573" s="979">
        <f t="shared" ref="H1573:H1584" si="168">D1573*F1573</f>
        <v>0</v>
      </c>
      <c r="I1573" s="980">
        <f t="shared" ref="I1573:I1584" si="169">D1573*G1573</f>
        <v>0</v>
      </c>
      <c r="J1573" s="186">
        <f t="shared" ref="J1573:J1584" si="170">SUM(H1573:I1573)</f>
        <v>0</v>
      </c>
      <c r="K1573" s="186">
        <f t="shared" ref="K1573:K1584" si="171">J1573*1.27</f>
        <v>0</v>
      </c>
      <c r="L1573" s="994"/>
      <c r="M1573" s="47"/>
      <c r="N1573" s="34"/>
      <c r="O1573" s="422"/>
    </row>
    <row r="1574" spans="1:15" hidden="1" outlineLevel="1" x14ac:dyDescent="0.2">
      <c r="A1574" s="804">
        <v>5</v>
      </c>
      <c r="B1574" s="794"/>
      <c r="C1574" s="795"/>
      <c r="D1574" s="792"/>
      <c r="E1574" s="796"/>
      <c r="F1574" s="790"/>
      <c r="G1574" s="790"/>
      <c r="H1574" s="997">
        <f t="shared" si="168"/>
        <v>0</v>
      </c>
      <c r="I1574" s="998">
        <f t="shared" si="169"/>
        <v>0</v>
      </c>
      <c r="J1574" s="186">
        <f t="shared" si="170"/>
        <v>0</v>
      </c>
      <c r="K1574" s="186">
        <f t="shared" si="171"/>
        <v>0</v>
      </c>
      <c r="L1574" s="994"/>
      <c r="M1574" s="47"/>
      <c r="N1574" s="34"/>
      <c r="O1574" s="422"/>
    </row>
    <row r="1575" spans="1:15" hidden="1" outlineLevel="1" x14ac:dyDescent="0.2">
      <c r="A1575" s="803">
        <v>6</v>
      </c>
      <c r="B1575" s="365"/>
      <c r="C1575" s="382"/>
      <c r="D1575" s="996"/>
      <c r="E1575" s="376"/>
      <c r="F1575" s="379"/>
      <c r="G1575" s="379"/>
      <c r="H1575" s="979">
        <f t="shared" si="168"/>
        <v>0</v>
      </c>
      <c r="I1575" s="980">
        <f t="shared" si="169"/>
        <v>0</v>
      </c>
      <c r="J1575" s="186">
        <f t="shared" si="170"/>
        <v>0</v>
      </c>
      <c r="K1575" s="186">
        <f t="shared" si="171"/>
        <v>0</v>
      </c>
      <c r="L1575" s="994"/>
      <c r="M1575" s="47"/>
      <c r="N1575" s="34"/>
      <c r="O1575" s="422"/>
    </row>
    <row r="1576" spans="1:15" hidden="1" outlineLevel="1" x14ac:dyDescent="0.2">
      <c r="A1576" s="804">
        <v>7</v>
      </c>
      <c r="B1576" s="365"/>
      <c r="C1576" s="382"/>
      <c r="D1576" s="996"/>
      <c r="E1576" s="376"/>
      <c r="F1576" s="379"/>
      <c r="G1576" s="379"/>
      <c r="H1576" s="979">
        <f t="shared" si="168"/>
        <v>0</v>
      </c>
      <c r="I1576" s="980">
        <f t="shared" si="169"/>
        <v>0</v>
      </c>
      <c r="J1576" s="186">
        <f t="shared" si="170"/>
        <v>0</v>
      </c>
      <c r="K1576" s="186">
        <f t="shared" si="171"/>
        <v>0</v>
      </c>
      <c r="L1576" s="994"/>
      <c r="M1576" s="47"/>
      <c r="N1576" s="34"/>
      <c r="O1576" s="422"/>
    </row>
    <row r="1577" spans="1:15" hidden="1" outlineLevel="1" x14ac:dyDescent="0.2">
      <c r="A1577" s="803">
        <v>8</v>
      </c>
      <c r="B1577" s="794"/>
      <c r="C1577" s="795"/>
      <c r="D1577" s="792"/>
      <c r="E1577" s="796"/>
      <c r="F1577" s="790"/>
      <c r="G1577" s="790"/>
      <c r="H1577" s="997">
        <f t="shared" si="168"/>
        <v>0</v>
      </c>
      <c r="I1577" s="998">
        <f t="shared" si="169"/>
        <v>0</v>
      </c>
      <c r="J1577" s="186">
        <f t="shared" si="170"/>
        <v>0</v>
      </c>
      <c r="K1577" s="186">
        <f t="shared" si="171"/>
        <v>0</v>
      </c>
      <c r="L1577" s="994"/>
      <c r="M1577" s="47"/>
      <c r="N1577" s="34"/>
      <c r="O1577" s="422"/>
    </row>
    <row r="1578" spans="1:15" hidden="1" outlineLevel="1" x14ac:dyDescent="0.2">
      <c r="A1578" s="804">
        <v>9</v>
      </c>
      <c r="B1578" s="365"/>
      <c r="C1578" s="382"/>
      <c r="D1578" s="996"/>
      <c r="E1578" s="376"/>
      <c r="F1578" s="379"/>
      <c r="G1578" s="379"/>
      <c r="H1578" s="979">
        <f t="shared" si="168"/>
        <v>0</v>
      </c>
      <c r="I1578" s="980">
        <f t="shared" si="169"/>
        <v>0</v>
      </c>
      <c r="J1578" s="186">
        <f t="shared" si="170"/>
        <v>0</v>
      </c>
      <c r="K1578" s="186">
        <f t="shared" si="171"/>
        <v>0</v>
      </c>
      <c r="L1578" s="994"/>
      <c r="M1578" s="47"/>
      <c r="N1578" s="34"/>
      <c r="O1578" s="422"/>
    </row>
    <row r="1579" spans="1:15" hidden="1" outlineLevel="1" x14ac:dyDescent="0.2">
      <c r="A1579" s="803">
        <v>10</v>
      </c>
      <c r="B1579" s="365"/>
      <c r="C1579" s="382"/>
      <c r="D1579" s="996"/>
      <c r="E1579" s="376"/>
      <c r="F1579" s="379"/>
      <c r="G1579" s="379"/>
      <c r="H1579" s="979">
        <f t="shared" si="168"/>
        <v>0</v>
      </c>
      <c r="I1579" s="980">
        <f t="shared" si="169"/>
        <v>0</v>
      </c>
      <c r="J1579" s="186">
        <f t="shared" si="170"/>
        <v>0</v>
      </c>
      <c r="K1579" s="186">
        <f t="shared" si="171"/>
        <v>0</v>
      </c>
      <c r="L1579" s="994"/>
      <c r="M1579" s="47"/>
      <c r="N1579" s="34"/>
      <c r="O1579" s="422"/>
    </row>
    <row r="1580" spans="1:15" hidden="1" outlineLevel="1" x14ac:dyDescent="0.2">
      <c r="A1580" s="804">
        <v>11</v>
      </c>
      <c r="B1580" s="365"/>
      <c r="C1580" s="382"/>
      <c r="D1580" s="996"/>
      <c r="E1580" s="376"/>
      <c r="F1580" s="379"/>
      <c r="G1580" s="379"/>
      <c r="H1580" s="979">
        <f t="shared" si="168"/>
        <v>0</v>
      </c>
      <c r="I1580" s="980">
        <f t="shared" si="169"/>
        <v>0</v>
      </c>
      <c r="J1580" s="186">
        <f t="shared" si="170"/>
        <v>0</v>
      </c>
      <c r="K1580" s="186">
        <f t="shared" si="171"/>
        <v>0</v>
      </c>
      <c r="L1580" s="994"/>
      <c r="M1580" s="47"/>
      <c r="N1580" s="34"/>
      <c r="O1580" s="422"/>
    </row>
    <row r="1581" spans="1:15" hidden="1" outlineLevel="1" x14ac:dyDescent="0.2">
      <c r="A1581" s="803">
        <v>12</v>
      </c>
      <c r="B1581" s="794"/>
      <c r="C1581" s="795"/>
      <c r="D1581" s="792"/>
      <c r="E1581" s="796"/>
      <c r="F1581" s="790"/>
      <c r="G1581" s="790"/>
      <c r="H1581" s="997">
        <f t="shared" si="168"/>
        <v>0</v>
      </c>
      <c r="I1581" s="998">
        <f t="shared" si="169"/>
        <v>0</v>
      </c>
      <c r="J1581" s="186">
        <f t="shared" si="170"/>
        <v>0</v>
      </c>
      <c r="K1581" s="186">
        <f t="shared" si="171"/>
        <v>0</v>
      </c>
      <c r="L1581" s="994"/>
      <c r="M1581" s="47"/>
      <c r="N1581" s="34"/>
      <c r="O1581" s="422"/>
    </row>
    <row r="1582" spans="1:15" hidden="1" outlineLevel="1" x14ac:dyDescent="0.2">
      <c r="A1582" s="804">
        <v>13</v>
      </c>
      <c r="B1582" s="365"/>
      <c r="C1582" s="382"/>
      <c r="D1582" s="996"/>
      <c r="E1582" s="376"/>
      <c r="F1582" s="379"/>
      <c r="G1582" s="379"/>
      <c r="H1582" s="979">
        <f t="shared" si="168"/>
        <v>0</v>
      </c>
      <c r="I1582" s="980">
        <f t="shared" si="169"/>
        <v>0</v>
      </c>
      <c r="J1582" s="186">
        <f t="shared" si="170"/>
        <v>0</v>
      </c>
      <c r="K1582" s="186">
        <f t="shared" si="171"/>
        <v>0</v>
      </c>
      <c r="L1582" s="994"/>
      <c r="M1582" s="47"/>
      <c r="N1582" s="34"/>
      <c r="O1582" s="422"/>
    </row>
    <row r="1583" spans="1:15" hidden="1" outlineLevel="1" x14ac:dyDescent="0.2">
      <c r="A1583" s="803">
        <v>14</v>
      </c>
      <c r="B1583" s="365"/>
      <c r="C1583" s="382"/>
      <c r="D1583" s="996"/>
      <c r="E1583" s="376"/>
      <c r="F1583" s="379"/>
      <c r="G1583" s="379"/>
      <c r="H1583" s="979">
        <f t="shared" si="168"/>
        <v>0</v>
      </c>
      <c r="I1583" s="980">
        <f t="shared" si="169"/>
        <v>0</v>
      </c>
      <c r="J1583" s="186">
        <f t="shared" si="170"/>
        <v>0</v>
      </c>
      <c r="K1583" s="186">
        <f t="shared" si="171"/>
        <v>0</v>
      </c>
      <c r="L1583" s="994"/>
      <c r="M1583" s="47"/>
      <c r="N1583" s="34"/>
      <c r="O1583" s="422"/>
    </row>
    <row r="1584" spans="1:15" s="537" customFormat="1" ht="13.5" hidden="1" outlineLevel="1" thickBot="1" x14ac:dyDescent="0.25">
      <c r="A1584" s="805">
        <v>15</v>
      </c>
      <c r="B1584" s="798" t="s">
        <v>147</v>
      </c>
      <c r="C1584" s="797"/>
      <c r="D1584" s="793"/>
      <c r="E1584" s="798" t="s">
        <v>26</v>
      </c>
      <c r="F1584" s="791"/>
      <c r="G1584" s="791"/>
      <c r="H1584" s="924">
        <f t="shared" si="168"/>
        <v>0</v>
      </c>
      <c r="I1584" s="925">
        <f t="shared" si="169"/>
        <v>0</v>
      </c>
      <c r="J1584" s="196">
        <f t="shared" si="170"/>
        <v>0</v>
      </c>
      <c r="K1584" s="196">
        <f t="shared" si="171"/>
        <v>0</v>
      </c>
      <c r="L1584" s="273"/>
      <c r="M1584" s="47"/>
      <c r="N1584" s="34"/>
    </row>
    <row r="1585" spans="1:15" s="537" customFormat="1" ht="28.5" hidden="1" customHeight="1" outlineLevel="1" thickBot="1" x14ac:dyDescent="0.25">
      <c r="A1585" s="1118" t="s">
        <v>321</v>
      </c>
      <c r="B1585" s="1119"/>
      <c r="C1585" s="799"/>
      <c r="D1585" s="800"/>
      <c r="E1585" s="801"/>
      <c r="F1585" s="802"/>
      <c r="G1585" s="802"/>
      <c r="H1585" s="198">
        <f>ROUND(SUM(H1564:H1584),0)</f>
        <v>0</v>
      </c>
      <c r="I1585" s="198">
        <f>ROUND(SUM(I1564:I1584),0)</f>
        <v>0</v>
      </c>
      <c r="J1585" s="199">
        <f>ROUND(SUM(J1565:J1584),0)</f>
        <v>0</v>
      </c>
      <c r="K1585" s="199">
        <f>ROUND(SUM(K1565:K1584),0)</f>
        <v>0</v>
      </c>
      <c r="L1585" s="274"/>
      <c r="M1585" s="47"/>
      <c r="N1585" s="34"/>
    </row>
    <row r="1586" spans="1:15" ht="27.75" hidden="1" customHeight="1" outlineLevel="1" thickBot="1" x14ac:dyDescent="0.25">
      <c r="A1586" s="1121" t="s">
        <v>267</v>
      </c>
      <c r="B1586" s="1122"/>
      <c r="C1586" s="1122"/>
      <c r="D1586" s="1122"/>
      <c r="E1586" s="1122"/>
      <c r="F1586" s="1122"/>
      <c r="G1586" s="1122"/>
      <c r="H1586" s="1122"/>
      <c r="I1586" s="1123"/>
      <c r="J1586" s="855"/>
      <c r="K1586" s="855"/>
      <c r="L1586" s="469"/>
      <c r="M1586" s="467"/>
    </row>
    <row r="1587" spans="1:15" s="537" customFormat="1" ht="15.75" hidden="1" outlineLevel="1" x14ac:dyDescent="0.2">
      <c r="A1587" s="1210">
        <v>1</v>
      </c>
      <c r="B1587" s="298"/>
      <c r="C1587" s="706"/>
      <c r="D1587" s="1219"/>
      <c r="E1587" s="1218" t="s">
        <v>21</v>
      </c>
      <c r="F1587" s="1209"/>
      <c r="G1587" s="1209"/>
      <c r="H1587" s="1223">
        <f>D1587*F1587</f>
        <v>0</v>
      </c>
      <c r="I1587" s="1202">
        <f>D1587*G1587</f>
        <v>0</v>
      </c>
      <c r="J1587" s="196">
        <f>SUM(H1587:I1587)</f>
        <v>0</v>
      </c>
      <c r="K1587" s="196">
        <f>J1587*1.27</f>
        <v>0</v>
      </c>
      <c r="L1587" s="273"/>
      <c r="M1587" s="1224"/>
      <c r="N1587" s="34"/>
    </row>
    <row r="1588" spans="1:15" s="537" customFormat="1" ht="15.75" hidden="1" outlineLevel="1" x14ac:dyDescent="0.2">
      <c r="A1588" s="1211"/>
      <c r="B1588" s="35"/>
      <c r="C1588" s="684"/>
      <c r="D1588" s="1220"/>
      <c r="E1588" s="1096"/>
      <c r="F1588" s="1094"/>
      <c r="G1588" s="1094"/>
      <c r="H1588" s="1125"/>
      <c r="I1588" s="1126"/>
      <c r="J1588" s="196"/>
      <c r="K1588" s="196"/>
      <c r="L1588" s="273"/>
      <c r="M1588" s="1224"/>
      <c r="N1588" s="34"/>
    </row>
    <row r="1589" spans="1:15" hidden="1" outlineLevel="1" x14ac:dyDescent="0.2">
      <c r="A1589" s="995">
        <v>2</v>
      </c>
      <c r="B1589" s="365"/>
      <c r="C1589" s="382"/>
      <c r="D1589" s="806"/>
      <c r="E1589" s="376"/>
      <c r="F1589" s="379"/>
      <c r="G1589" s="379"/>
      <c r="H1589" s="979">
        <f>D1589*F1589</f>
        <v>0</v>
      </c>
      <c r="I1589" s="980">
        <f>D1589*G1589</f>
        <v>0</v>
      </c>
      <c r="J1589" s="186">
        <f>SUM(H1589:I1589)</f>
        <v>0</v>
      </c>
      <c r="K1589" s="186">
        <f>J1589*1.27</f>
        <v>0</v>
      </c>
      <c r="L1589" s="994"/>
      <c r="M1589" s="47"/>
      <c r="N1589" s="34"/>
      <c r="O1589" s="422"/>
    </row>
    <row r="1590" spans="1:15" hidden="1" outlineLevel="1" x14ac:dyDescent="0.2">
      <c r="A1590" s="995">
        <v>3</v>
      </c>
      <c r="B1590" s="365"/>
      <c r="C1590" s="382"/>
      <c r="D1590" s="806"/>
      <c r="E1590" s="376"/>
      <c r="F1590" s="379"/>
      <c r="G1590" s="379"/>
      <c r="H1590" s="979">
        <f>D1590*F1590</f>
        <v>0</v>
      </c>
      <c r="I1590" s="980">
        <f>D1590*G1590</f>
        <v>0</v>
      </c>
      <c r="J1590" s="186">
        <f>SUM(H1590:I1590)</f>
        <v>0</v>
      </c>
      <c r="K1590" s="186">
        <f>J1590*1.27</f>
        <v>0</v>
      </c>
      <c r="L1590" s="994"/>
      <c r="M1590" s="47"/>
      <c r="N1590" s="34"/>
      <c r="O1590" s="422"/>
    </row>
    <row r="1591" spans="1:15" hidden="1" outlineLevel="1" x14ac:dyDescent="0.2">
      <c r="A1591" s="995">
        <v>4</v>
      </c>
      <c r="B1591" s="365"/>
      <c r="C1591" s="382"/>
      <c r="D1591" s="806"/>
      <c r="E1591" s="376"/>
      <c r="F1591" s="379"/>
      <c r="G1591" s="379"/>
      <c r="H1591" s="979">
        <f>D1591*F1591</f>
        <v>0</v>
      </c>
      <c r="I1591" s="980">
        <f>D1591*G1591</f>
        <v>0</v>
      </c>
      <c r="J1591" s="186">
        <f>SUM(H1591:I1591)</f>
        <v>0</v>
      </c>
      <c r="K1591" s="186">
        <f>J1591*1.27</f>
        <v>0</v>
      </c>
      <c r="L1591" s="994"/>
      <c r="M1591" s="47"/>
      <c r="N1591" s="34"/>
      <c r="O1591" s="422"/>
    </row>
    <row r="1592" spans="1:15" s="422" customFormat="1" ht="13.5" hidden="1" outlineLevel="1" thickBot="1" x14ac:dyDescent="0.25">
      <c r="A1592" s="15">
        <v>5</v>
      </c>
      <c r="B1592" s="791"/>
      <c r="C1592" s="797"/>
      <c r="D1592" s="807"/>
      <c r="E1592" s="791"/>
      <c r="F1592" s="791"/>
      <c r="G1592" s="791"/>
      <c r="H1592" s="979">
        <f>D1592*F1592</f>
        <v>0</v>
      </c>
      <c r="I1592" s="980">
        <f>D1592*G1592</f>
        <v>0</v>
      </c>
      <c r="J1592" s="186">
        <f>SUM(H1592:I1592)</f>
        <v>0</v>
      </c>
      <c r="K1592" s="186">
        <f>J1592*1.27</f>
        <v>0</v>
      </c>
      <c r="L1592" s="994"/>
      <c r="M1592" s="46"/>
      <c r="N1592" s="34"/>
    </row>
    <row r="1593" spans="1:15" s="17" customFormat="1" ht="28.5" hidden="1" customHeight="1" outlineLevel="1" thickBot="1" x14ac:dyDescent="0.25">
      <c r="A1593" s="1110" t="s">
        <v>322</v>
      </c>
      <c r="B1593" s="1111"/>
      <c r="C1593" s="799"/>
      <c r="D1593" s="808"/>
      <c r="E1593" s="809"/>
      <c r="F1593" s="810"/>
      <c r="G1593" s="810"/>
      <c r="H1593" s="198">
        <f>ROUND(SUM(H1587:H1592),0)</f>
        <v>0</v>
      </c>
      <c r="I1593" s="198">
        <f>ROUND(SUM(I1587:I1592),0)</f>
        <v>0</v>
      </c>
      <c r="J1593" s="199">
        <f>ROUND(SUM(J1587:J1592),0)</f>
        <v>0</v>
      </c>
      <c r="K1593" s="199">
        <f>ROUND(SUM(K1587:K1592),0)</f>
        <v>0</v>
      </c>
      <c r="L1593" s="274"/>
      <c r="M1593" s="46"/>
      <c r="N1593" s="34"/>
      <c r="O1593" s="23"/>
    </row>
    <row r="1594" spans="1:15" ht="25.5" customHeight="1" collapsed="1" thickBot="1" x14ac:dyDescent="0.25">
      <c r="A1594" s="643">
        <f>'18'!A50</f>
        <v>0</v>
      </c>
      <c r="B1594" s="644">
        <f>'18'!B50</f>
        <v>0</v>
      </c>
      <c r="C1594" s="645">
        <f>'18'!E50</f>
        <v>0</v>
      </c>
      <c r="D1594" s="645">
        <f>'18'!F50</f>
        <v>0</v>
      </c>
      <c r="E1594" s="645">
        <f>'18'!G50</f>
        <v>0</v>
      </c>
      <c r="F1594" s="1221" t="s">
        <v>20</v>
      </c>
      <c r="G1594" s="1222"/>
      <c r="H1594" s="200">
        <f>H1585+H1593</f>
        <v>0</v>
      </c>
      <c r="I1594" s="201">
        <f>I1585+I1593</f>
        <v>0</v>
      </c>
      <c r="J1594" s="202">
        <f>J1585+J1593</f>
        <v>0</v>
      </c>
      <c r="K1594" s="202">
        <f>K1585+K1593</f>
        <v>0</v>
      </c>
      <c r="L1594" s="300">
        <f>IF(K1565&gt;0,1,0)</f>
        <v>0</v>
      </c>
    </row>
    <row r="1595" spans="1:15" ht="5.25" customHeight="1" thickTop="1" x14ac:dyDescent="0.2">
      <c r="A1595" s="1217"/>
      <c r="B1595" s="1109"/>
      <c r="C1595" s="195"/>
      <c r="D1595" s="276"/>
      <c r="E1595" s="207"/>
      <c r="F1595" s="203"/>
      <c r="G1595" s="203"/>
      <c r="H1595" s="203"/>
      <c r="I1595" s="204"/>
      <c r="J1595" s="205"/>
      <c r="K1595" s="205"/>
      <c r="L1595" s="300"/>
    </row>
    <row r="1596" spans="1:15" ht="12.75" customHeight="1" x14ac:dyDescent="0.2">
      <c r="A1596" s="1207" t="s">
        <v>319</v>
      </c>
      <c r="B1596" s="1208"/>
      <c r="C1596" s="1199">
        <f>K1585</f>
        <v>0</v>
      </c>
      <c r="D1596" s="1199"/>
      <c r="E1596" s="1200"/>
      <c r="F1596" s="811"/>
      <c r="G1596" s="811"/>
      <c r="H1596" s="313">
        <f>H1585</f>
        <v>0</v>
      </c>
      <c r="I1596" s="314">
        <f>I1585</f>
        <v>0</v>
      </c>
      <c r="J1596" s="205"/>
      <c r="K1596" s="205"/>
      <c r="L1596" s="300">
        <f>IF(K1568&gt;0,1,0)</f>
        <v>0</v>
      </c>
      <c r="M1596" s="47"/>
    </row>
    <row r="1597" spans="1:15" ht="12.75" customHeight="1" x14ac:dyDescent="0.2">
      <c r="A1597" s="1185" t="s">
        <v>320</v>
      </c>
      <c r="B1597" s="1186"/>
      <c r="C1597" s="1215">
        <f>K1593</f>
        <v>0</v>
      </c>
      <c r="D1597" s="1215"/>
      <c r="E1597" s="1201"/>
      <c r="F1597" s="812"/>
      <c r="G1597" s="812"/>
      <c r="H1597" s="315">
        <f>H1593</f>
        <v>0</v>
      </c>
      <c r="I1597" s="316">
        <f>I1593</f>
        <v>0</v>
      </c>
      <c r="J1597" s="205"/>
      <c r="K1597" s="205"/>
      <c r="L1597" s="275"/>
      <c r="M1597" s="47"/>
    </row>
    <row r="1598" spans="1:15" ht="12.75" customHeight="1" thickBot="1" x14ac:dyDescent="0.3">
      <c r="A1598" s="1193" t="s">
        <v>145</v>
      </c>
      <c r="B1598" s="1194"/>
      <c r="C1598" s="1195">
        <f>SUM(C1596:D1597)</f>
        <v>0</v>
      </c>
      <c r="D1598" s="1196"/>
      <c r="E1598" s="292" t="str">
        <f>IF(C1598=K1594,"","Hiba!")</f>
        <v/>
      </c>
      <c r="F1598" s="813"/>
      <c r="G1598" s="813"/>
      <c r="H1598" s="813"/>
      <c r="I1598" s="814"/>
      <c r="J1598" s="205"/>
      <c r="K1598" s="205"/>
      <c r="L1598" s="275"/>
      <c r="M1598" s="47"/>
    </row>
    <row r="1599" spans="1:15" ht="6" customHeight="1" thickBot="1" x14ac:dyDescent="0.25">
      <c r="J1599" s="205"/>
      <c r="K1599" s="205"/>
      <c r="L1599" s="275"/>
      <c r="M1599" s="47"/>
    </row>
    <row r="1600" spans="1:15" s="5" customFormat="1" ht="26.25" hidden="1" outlineLevel="1" thickBot="1" x14ac:dyDescent="0.25">
      <c r="A1600" s="788" t="s">
        <v>6</v>
      </c>
      <c r="B1600" s="789" t="s">
        <v>7</v>
      </c>
      <c r="C1600" s="789" t="s">
        <v>69</v>
      </c>
      <c r="D1600" s="789" t="s">
        <v>8</v>
      </c>
      <c r="E1600" s="789" t="s">
        <v>9</v>
      </c>
      <c r="F1600" s="288" t="s">
        <v>10</v>
      </c>
      <c r="G1600" s="288" t="s">
        <v>11</v>
      </c>
      <c r="H1600" s="288" t="s">
        <v>12</v>
      </c>
      <c r="I1600" s="289" t="s">
        <v>13</v>
      </c>
      <c r="J1600" s="936" t="s">
        <v>0</v>
      </c>
      <c r="K1600" s="936" t="s">
        <v>1</v>
      </c>
      <c r="L1600" s="937"/>
      <c r="M1600" s="18" t="s">
        <v>37</v>
      </c>
      <c r="N1600" s="84"/>
    </row>
    <row r="1601" spans="1:15" ht="27.75" hidden="1" customHeight="1" outlineLevel="1" thickBot="1" x14ac:dyDescent="0.25">
      <c r="A1601" s="1121" t="s">
        <v>268</v>
      </c>
      <c r="B1601" s="1122"/>
      <c r="C1601" s="1122"/>
      <c r="D1601" s="1122"/>
      <c r="E1601" s="1122"/>
      <c r="F1601" s="1122"/>
      <c r="G1601" s="1122"/>
      <c r="H1601" s="1122"/>
      <c r="I1601" s="1123"/>
      <c r="J1601" s="855"/>
      <c r="K1601" s="855"/>
      <c r="L1601" s="469"/>
      <c r="M1601" s="467"/>
    </row>
    <row r="1602" spans="1:15" ht="15.75" hidden="1" outlineLevel="1" x14ac:dyDescent="0.2">
      <c r="A1602" s="1216">
        <v>1</v>
      </c>
      <c r="B1602" s="629"/>
      <c r="C1602" s="630"/>
      <c r="D1602" s="1214"/>
      <c r="E1602" s="1187" t="s">
        <v>15</v>
      </c>
      <c r="F1602" s="1190"/>
      <c r="G1602" s="1190"/>
      <c r="H1602" s="1206">
        <f>D1602*F1602</f>
        <v>0</v>
      </c>
      <c r="I1602" s="1179">
        <f>D1602*G1602</f>
        <v>0</v>
      </c>
      <c r="J1602" s="196">
        <f>SUM(H1602:I1602)</f>
        <v>0</v>
      </c>
      <c r="K1602" s="196">
        <f>J1602*1.27</f>
        <v>0</v>
      </c>
      <c r="M1602" s="1224"/>
      <c r="N1602" s="34"/>
      <c r="O1602" s="422"/>
    </row>
    <row r="1603" spans="1:15" ht="15.75" hidden="1" outlineLevel="1" x14ac:dyDescent="0.2">
      <c r="A1603" s="1177"/>
      <c r="B1603" s="964" t="s">
        <v>326</v>
      </c>
      <c r="C1603" s="631"/>
      <c r="D1603" s="1188"/>
      <c r="E1603" s="1097"/>
      <c r="F1603" s="1095"/>
      <c r="G1603" s="1095"/>
      <c r="H1603" s="1099"/>
      <c r="I1603" s="1098"/>
      <c r="J1603" s="196"/>
      <c r="K1603" s="196"/>
      <c r="L1603" s="273"/>
      <c r="M1603" s="1224"/>
      <c r="N1603" s="34"/>
      <c r="O1603" s="422"/>
    </row>
    <row r="1604" spans="1:15" ht="15.75" hidden="1" outlineLevel="1" x14ac:dyDescent="0.2">
      <c r="A1604" s="1124"/>
      <c r="B1604" s="637" t="s">
        <v>329</v>
      </c>
      <c r="C1604" s="631"/>
      <c r="D1604" s="1188"/>
      <c r="E1604" s="1097"/>
      <c r="F1604" s="1095"/>
      <c r="G1604" s="1095"/>
      <c r="H1604" s="1099"/>
      <c r="I1604" s="1098"/>
      <c r="J1604" s="196"/>
      <c r="K1604" s="196"/>
      <c r="L1604" s="273"/>
      <c r="M1604" s="725"/>
      <c r="N1604" s="34"/>
      <c r="O1604" s="422"/>
    </row>
    <row r="1605" spans="1:15" ht="15.75" hidden="1" outlineLevel="1" x14ac:dyDescent="0.2">
      <c r="A1605" s="1176">
        <v>2</v>
      </c>
      <c r="B1605" s="632"/>
      <c r="C1605" s="634"/>
      <c r="D1605" s="1188"/>
      <c r="E1605" s="1097" t="s">
        <v>15</v>
      </c>
      <c r="F1605" s="1095"/>
      <c r="G1605" s="1095"/>
      <c r="H1605" s="1099">
        <f>D1605*F1605</f>
        <v>0</v>
      </c>
      <c r="I1605" s="1098">
        <f>D1605*G1605</f>
        <v>0</v>
      </c>
      <c r="J1605" s="196">
        <f>SUM(H1605:I1605)</f>
        <v>0</v>
      </c>
      <c r="K1605" s="196">
        <f>J1605*1.27</f>
        <v>0</v>
      </c>
      <c r="L1605" s="273"/>
      <c r="M1605" s="1224"/>
      <c r="N1605" s="34"/>
      <c r="O1605" s="422"/>
    </row>
    <row r="1606" spans="1:15" ht="15.75" hidden="1" outlineLevel="1" x14ac:dyDescent="0.2">
      <c r="A1606" s="1177"/>
      <c r="B1606" s="964" t="s">
        <v>327</v>
      </c>
      <c r="C1606" s="631"/>
      <c r="D1606" s="1188"/>
      <c r="E1606" s="1097"/>
      <c r="F1606" s="1095"/>
      <c r="G1606" s="1095"/>
      <c r="H1606" s="1099"/>
      <c r="I1606" s="1098"/>
      <c r="J1606" s="196"/>
      <c r="K1606" s="196"/>
      <c r="L1606" s="273"/>
      <c r="M1606" s="1224"/>
      <c r="N1606" s="34"/>
      <c r="O1606" s="422"/>
    </row>
    <row r="1607" spans="1:15" ht="16.5" hidden="1" outlineLevel="1" thickBot="1" x14ac:dyDescent="0.25">
      <c r="A1607" s="1178"/>
      <c r="B1607" s="636" t="s">
        <v>328</v>
      </c>
      <c r="C1607" s="633"/>
      <c r="D1607" s="1189"/>
      <c r="E1607" s="1191"/>
      <c r="F1607" s="1192"/>
      <c r="G1607" s="1192"/>
      <c r="H1607" s="1184"/>
      <c r="I1607" s="1203"/>
      <c r="J1607" s="196"/>
      <c r="K1607" s="196"/>
      <c r="L1607" s="273"/>
      <c r="M1607" s="725"/>
      <c r="N1607" s="34"/>
      <c r="O1607" s="422"/>
    </row>
    <row r="1608" spans="1:15" ht="17.25" hidden="1" outlineLevel="1" thickTop="1" thickBot="1" x14ac:dyDescent="0.25">
      <c r="A1608" s="1124">
        <v>3</v>
      </c>
      <c r="B1608" s="298"/>
      <c r="C1608" s="299"/>
      <c r="D1608" s="1197"/>
      <c r="E1608" s="1212" t="s">
        <v>15</v>
      </c>
      <c r="F1608" s="1182"/>
      <c r="G1608" s="1182"/>
      <c r="H1608" s="1180">
        <f>D1608*F1608</f>
        <v>0</v>
      </c>
      <c r="I1608" s="1204">
        <f>D1608*G1608</f>
        <v>0</v>
      </c>
      <c r="J1608" s="196">
        <f>SUM(H1608:I1608)</f>
        <v>0</v>
      </c>
      <c r="K1608" s="196">
        <f>J1608*1.27</f>
        <v>0</v>
      </c>
      <c r="L1608" s="273"/>
      <c r="M1608" s="1224"/>
      <c r="N1608" s="34"/>
      <c r="O1608" s="422"/>
    </row>
    <row r="1609" spans="1:15" ht="16.5" hidden="1" outlineLevel="1" thickTop="1" x14ac:dyDescent="0.2">
      <c r="A1609" s="1115"/>
      <c r="B1609" s="187"/>
      <c r="C1609" s="294"/>
      <c r="D1609" s="1198"/>
      <c r="E1609" s="1213"/>
      <c r="F1609" s="1183"/>
      <c r="G1609" s="1183"/>
      <c r="H1609" s="1181"/>
      <c r="I1609" s="1205"/>
      <c r="J1609" s="196"/>
      <c r="K1609" s="196"/>
      <c r="L1609" s="273"/>
      <c r="M1609" s="1224"/>
      <c r="N1609" s="34"/>
      <c r="O1609" s="422"/>
    </row>
    <row r="1610" spans="1:15" hidden="1" outlineLevel="1" x14ac:dyDescent="0.2">
      <c r="A1610" s="803">
        <v>4</v>
      </c>
      <c r="B1610" s="365"/>
      <c r="C1610" s="382"/>
      <c r="D1610" s="996"/>
      <c r="E1610" s="376"/>
      <c r="F1610" s="379"/>
      <c r="G1610" s="379"/>
      <c r="H1610" s="979">
        <f t="shared" ref="H1610:H1621" si="172">D1610*F1610</f>
        <v>0</v>
      </c>
      <c r="I1610" s="980">
        <f t="shared" ref="I1610:I1621" si="173">D1610*G1610</f>
        <v>0</v>
      </c>
      <c r="J1610" s="186">
        <f t="shared" ref="J1610:J1621" si="174">SUM(H1610:I1610)</f>
        <v>0</v>
      </c>
      <c r="K1610" s="186">
        <f t="shared" ref="K1610:K1621" si="175">J1610*1.27</f>
        <v>0</v>
      </c>
      <c r="L1610" s="994"/>
      <c r="M1610" s="47"/>
      <c r="N1610" s="34"/>
      <c r="O1610" s="422"/>
    </row>
    <row r="1611" spans="1:15" hidden="1" outlineLevel="1" x14ac:dyDescent="0.2">
      <c r="A1611" s="804">
        <v>5</v>
      </c>
      <c r="B1611" s="794"/>
      <c r="C1611" s="795"/>
      <c r="D1611" s="792"/>
      <c r="E1611" s="796"/>
      <c r="F1611" s="790"/>
      <c r="G1611" s="790"/>
      <c r="H1611" s="997">
        <f t="shared" si="172"/>
        <v>0</v>
      </c>
      <c r="I1611" s="998">
        <f t="shared" si="173"/>
        <v>0</v>
      </c>
      <c r="J1611" s="186">
        <f t="shared" si="174"/>
        <v>0</v>
      </c>
      <c r="K1611" s="186">
        <f t="shared" si="175"/>
        <v>0</v>
      </c>
      <c r="L1611" s="994"/>
      <c r="M1611" s="47"/>
      <c r="N1611" s="34"/>
      <c r="O1611" s="422"/>
    </row>
    <row r="1612" spans="1:15" hidden="1" outlineLevel="1" x14ac:dyDescent="0.2">
      <c r="A1612" s="803">
        <v>6</v>
      </c>
      <c r="B1612" s="365"/>
      <c r="C1612" s="382"/>
      <c r="D1612" s="996"/>
      <c r="E1612" s="376"/>
      <c r="F1612" s="379"/>
      <c r="G1612" s="379"/>
      <c r="H1612" s="979">
        <f t="shared" si="172"/>
        <v>0</v>
      </c>
      <c r="I1612" s="980">
        <f t="shared" si="173"/>
        <v>0</v>
      </c>
      <c r="J1612" s="186">
        <f t="shared" si="174"/>
        <v>0</v>
      </c>
      <c r="K1612" s="186">
        <f t="shared" si="175"/>
        <v>0</v>
      </c>
      <c r="L1612" s="994"/>
      <c r="M1612" s="47"/>
      <c r="N1612" s="34"/>
      <c r="O1612" s="422"/>
    </row>
    <row r="1613" spans="1:15" hidden="1" outlineLevel="1" x14ac:dyDescent="0.2">
      <c r="A1613" s="804">
        <v>7</v>
      </c>
      <c r="B1613" s="365"/>
      <c r="C1613" s="382"/>
      <c r="D1613" s="996"/>
      <c r="E1613" s="376"/>
      <c r="F1613" s="379"/>
      <c r="G1613" s="379"/>
      <c r="H1613" s="979">
        <f t="shared" si="172"/>
        <v>0</v>
      </c>
      <c r="I1613" s="980">
        <f t="shared" si="173"/>
        <v>0</v>
      </c>
      <c r="J1613" s="186">
        <f t="shared" si="174"/>
        <v>0</v>
      </c>
      <c r="K1613" s="186">
        <f t="shared" si="175"/>
        <v>0</v>
      </c>
      <c r="L1613" s="994"/>
      <c r="M1613" s="47"/>
      <c r="N1613" s="34"/>
      <c r="O1613" s="422"/>
    </row>
    <row r="1614" spans="1:15" hidden="1" outlineLevel="1" x14ac:dyDescent="0.2">
      <c r="A1614" s="803">
        <v>8</v>
      </c>
      <c r="B1614" s="794"/>
      <c r="C1614" s="795"/>
      <c r="D1614" s="792"/>
      <c r="E1614" s="796"/>
      <c r="F1614" s="790"/>
      <c r="G1614" s="790"/>
      <c r="H1614" s="997">
        <f t="shared" si="172"/>
        <v>0</v>
      </c>
      <c r="I1614" s="998">
        <f t="shared" si="173"/>
        <v>0</v>
      </c>
      <c r="J1614" s="186">
        <f t="shared" si="174"/>
        <v>0</v>
      </c>
      <c r="K1614" s="186">
        <f t="shared" si="175"/>
        <v>0</v>
      </c>
      <c r="L1614" s="994"/>
      <c r="M1614" s="47"/>
      <c r="N1614" s="34"/>
      <c r="O1614" s="422"/>
    </row>
    <row r="1615" spans="1:15" hidden="1" outlineLevel="1" x14ac:dyDescent="0.2">
      <c r="A1615" s="804">
        <v>9</v>
      </c>
      <c r="B1615" s="365"/>
      <c r="C1615" s="382"/>
      <c r="D1615" s="996"/>
      <c r="E1615" s="376"/>
      <c r="F1615" s="379"/>
      <c r="G1615" s="379"/>
      <c r="H1615" s="979">
        <f t="shared" si="172"/>
        <v>0</v>
      </c>
      <c r="I1615" s="980">
        <f t="shared" si="173"/>
        <v>0</v>
      </c>
      <c r="J1615" s="186">
        <f t="shared" si="174"/>
        <v>0</v>
      </c>
      <c r="K1615" s="186">
        <f t="shared" si="175"/>
        <v>0</v>
      </c>
      <c r="L1615" s="994"/>
      <c r="M1615" s="47"/>
      <c r="N1615" s="34"/>
      <c r="O1615" s="422"/>
    </row>
    <row r="1616" spans="1:15" hidden="1" outlineLevel="1" x14ac:dyDescent="0.2">
      <c r="A1616" s="803">
        <v>10</v>
      </c>
      <c r="B1616" s="365"/>
      <c r="C1616" s="382"/>
      <c r="D1616" s="996"/>
      <c r="E1616" s="376"/>
      <c r="F1616" s="379"/>
      <c r="G1616" s="379"/>
      <c r="H1616" s="979">
        <f t="shared" si="172"/>
        <v>0</v>
      </c>
      <c r="I1616" s="980">
        <f t="shared" si="173"/>
        <v>0</v>
      </c>
      <c r="J1616" s="186">
        <f t="shared" si="174"/>
        <v>0</v>
      </c>
      <c r="K1616" s="186">
        <f t="shared" si="175"/>
        <v>0</v>
      </c>
      <c r="L1616" s="994"/>
      <c r="M1616" s="47"/>
      <c r="N1616" s="34"/>
      <c r="O1616" s="422"/>
    </row>
    <row r="1617" spans="1:15" hidden="1" outlineLevel="1" x14ac:dyDescent="0.2">
      <c r="A1617" s="804">
        <v>11</v>
      </c>
      <c r="B1617" s="365"/>
      <c r="C1617" s="382"/>
      <c r="D1617" s="996"/>
      <c r="E1617" s="376"/>
      <c r="F1617" s="379"/>
      <c r="G1617" s="379"/>
      <c r="H1617" s="979">
        <f t="shared" si="172"/>
        <v>0</v>
      </c>
      <c r="I1617" s="980">
        <f t="shared" si="173"/>
        <v>0</v>
      </c>
      <c r="J1617" s="186">
        <f t="shared" si="174"/>
        <v>0</v>
      </c>
      <c r="K1617" s="186">
        <f t="shared" si="175"/>
        <v>0</v>
      </c>
      <c r="L1617" s="994"/>
      <c r="M1617" s="47"/>
      <c r="N1617" s="34"/>
      <c r="O1617" s="422"/>
    </row>
    <row r="1618" spans="1:15" hidden="1" outlineLevel="1" x14ac:dyDescent="0.2">
      <c r="A1618" s="803">
        <v>12</v>
      </c>
      <c r="B1618" s="794"/>
      <c r="C1618" s="795"/>
      <c r="D1618" s="792"/>
      <c r="E1618" s="796"/>
      <c r="F1618" s="790"/>
      <c r="G1618" s="790"/>
      <c r="H1618" s="997">
        <f t="shared" si="172"/>
        <v>0</v>
      </c>
      <c r="I1618" s="998">
        <f t="shared" si="173"/>
        <v>0</v>
      </c>
      <c r="J1618" s="186">
        <f t="shared" si="174"/>
        <v>0</v>
      </c>
      <c r="K1618" s="186">
        <f t="shared" si="175"/>
        <v>0</v>
      </c>
      <c r="L1618" s="994"/>
      <c r="M1618" s="47"/>
      <c r="N1618" s="34"/>
      <c r="O1618" s="422"/>
    </row>
    <row r="1619" spans="1:15" hidden="1" outlineLevel="1" x14ac:dyDescent="0.2">
      <c r="A1619" s="804">
        <v>13</v>
      </c>
      <c r="B1619" s="365"/>
      <c r="C1619" s="382"/>
      <c r="D1619" s="996"/>
      <c r="E1619" s="376"/>
      <c r="F1619" s="379"/>
      <c r="G1619" s="379"/>
      <c r="H1619" s="979">
        <f t="shared" si="172"/>
        <v>0</v>
      </c>
      <c r="I1619" s="980">
        <f t="shared" si="173"/>
        <v>0</v>
      </c>
      <c r="J1619" s="186">
        <f t="shared" si="174"/>
        <v>0</v>
      </c>
      <c r="K1619" s="186">
        <f t="shared" si="175"/>
        <v>0</v>
      </c>
      <c r="L1619" s="994"/>
      <c r="M1619" s="47"/>
      <c r="N1619" s="34"/>
      <c r="O1619" s="422"/>
    </row>
    <row r="1620" spans="1:15" hidden="1" outlineLevel="1" x14ac:dyDescent="0.2">
      <c r="A1620" s="803">
        <v>14</v>
      </c>
      <c r="B1620" s="365"/>
      <c r="C1620" s="382"/>
      <c r="D1620" s="996"/>
      <c r="E1620" s="376"/>
      <c r="F1620" s="379"/>
      <c r="G1620" s="379"/>
      <c r="H1620" s="979">
        <f t="shared" si="172"/>
        <v>0</v>
      </c>
      <c r="I1620" s="980">
        <f t="shared" si="173"/>
        <v>0</v>
      </c>
      <c r="J1620" s="186">
        <f t="shared" si="174"/>
        <v>0</v>
      </c>
      <c r="K1620" s="186">
        <f t="shared" si="175"/>
        <v>0</v>
      </c>
      <c r="L1620" s="994"/>
      <c r="M1620" s="47"/>
      <c r="N1620" s="34"/>
      <c r="O1620" s="422"/>
    </row>
    <row r="1621" spans="1:15" s="537" customFormat="1" ht="13.5" hidden="1" outlineLevel="1" thickBot="1" x14ac:dyDescent="0.25">
      <c r="A1621" s="805">
        <v>15</v>
      </c>
      <c r="B1621" s="798" t="s">
        <v>147</v>
      </c>
      <c r="C1621" s="797"/>
      <c r="D1621" s="793"/>
      <c r="E1621" s="798" t="s">
        <v>26</v>
      </c>
      <c r="F1621" s="791"/>
      <c r="G1621" s="791"/>
      <c r="H1621" s="924">
        <f t="shared" si="172"/>
        <v>0</v>
      </c>
      <c r="I1621" s="925">
        <f t="shared" si="173"/>
        <v>0</v>
      </c>
      <c r="J1621" s="196">
        <f t="shared" si="174"/>
        <v>0</v>
      </c>
      <c r="K1621" s="196">
        <f t="shared" si="175"/>
        <v>0</v>
      </c>
      <c r="L1621" s="273"/>
      <c r="M1621" s="47"/>
      <c r="N1621" s="34"/>
    </row>
    <row r="1622" spans="1:15" s="537" customFormat="1" ht="28.5" hidden="1" customHeight="1" outlineLevel="1" thickBot="1" x14ac:dyDescent="0.25">
      <c r="A1622" s="1118" t="s">
        <v>321</v>
      </c>
      <c r="B1622" s="1119"/>
      <c r="C1622" s="799"/>
      <c r="D1622" s="800"/>
      <c r="E1622" s="801"/>
      <c r="F1622" s="802"/>
      <c r="G1622" s="802"/>
      <c r="H1622" s="198">
        <f>ROUND(SUM(H1601:H1621),0)</f>
        <v>0</v>
      </c>
      <c r="I1622" s="198">
        <f>ROUND(SUM(I1601:I1621),0)</f>
        <v>0</v>
      </c>
      <c r="J1622" s="199">
        <f>ROUND(SUM(J1602:J1621),0)</f>
        <v>0</v>
      </c>
      <c r="K1622" s="199">
        <f>ROUND(SUM(K1602:K1621),0)</f>
        <v>0</v>
      </c>
      <c r="L1622" s="274"/>
      <c r="M1622" s="47"/>
      <c r="N1622" s="34"/>
    </row>
    <row r="1623" spans="1:15" ht="27.75" hidden="1" customHeight="1" outlineLevel="1" thickBot="1" x14ac:dyDescent="0.25">
      <c r="A1623" s="1121" t="s">
        <v>267</v>
      </c>
      <c r="B1623" s="1122"/>
      <c r="C1623" s="1122"/>
      <c r="D1623" s="1122"/>
      <c r="E1623" s="1122"/>
      <c r="F1623" s="1122"/>
      <c r="G1623" s="1122"/>
      <c r="H1623" s="1122"/>
      <c r="I1623" s="1123"/>
      <c r="J1623" s="855"/>
      <c r="K1623" s="855"/>
      <c r="L1623" s="469"/>
      <c r="M1623" s="467"/>
    </row>
    <row r="1624" spans="1:15" s="537" customFormat="1" ht="15.75" hidden="1" outlineLevel="1" x14ac:dyDescent="0.2">
      <c r="A1624" s="1210">
        <v>1</v>
      </c>
      <c r="B1624" s="298"/>
      <c r="C1624" s="706"/>
      <c r="D1624" s="1219"/>
      <c r="E1624" s="1218" t="s">
        <v>21</v>
      </c>
      <c r="F1624" s="1209"/>
      <c r="G1624" s="1209"/>
      <c r="H1624" s="1223">
        <f>D1624*F1624</f>
        <v>0</v>
      </c>
      <c r="I1624" s="1202">
        <f>D1624*G1624</f>
        <v>0</v>
      </c>
      <c r="J1624" s="196">
        <f>SUM(H1624:I1624)</f>
        <v>0</v>
      </c>
      <c r="K1624" s="196">
        <f>J1624*1.27</f>
        <v>0</v>
      </c>
      <c r="L1624" s="273"/>
      <c r="M1624" s="1224"/>
      <c r="N1624" s="34"/>
    </row>
    <row r="1625" spans="1:15" s="537" customFormat="1" ht="15.75" hidden="1" outlineLevel="1" x14ac:dyDescent="0.2">
      <c r="A1625" s="1211"/>
      <c r="B1625" s="35"/>
      <c r="C1625" s="684"/>
      <c r="D1625" s="1220"/>
      <c r="E1625" s="1096"/>
      <c r="F1625" s="1094"/>
      <c r="G1625" s="1094"/>
      <c r="H1625" s="1125"/>
      <c r="I1625" s="1126"/>
      <c r="J1625" s="196"/>
      <c r="K1625" s="196"/>
      <c r="L1625" s="273"/>
      <c r="M1625" s="1224"/>
      <c r="N1625" s="34"/>
    </row>
    <row r="1626" spans="1:15" hidden="1" outlineLevel="1" x14ac:dyDescent="0.2">
      <c r="A1626" s="995">
        <v>2</v>
      </c>
      <c r="B1626" s="365"/>
      <c r="C1626" s="382"/>
      <c r="D1626" s="806"/>
      <c r="E1626" s="376"/>
      <c r="F1626" s="379"/>
      <c r="G1626" s="379"/>
      <c r="H1626" s="979">
        <f>D1626*F1626</f>
        <v>0</v>
      </c>
      <c r="I1626" s="980">
        <f>D1626*G1626</f>
        <v>0</v>
      </c>
      <c r="J1626" s="186">
        <f>SUM(H1626:I1626)</f>
        <v>0</v>
      </c>
      <c r="K1626" s="186">
        <f>J1626*1.27</f>
        <v>0</v>
      </c>
      <c r="L1626" s="994"/>
      <c r="M1626" s="47"/>
      <c r="N1626" s="34"/>
      <c r="O1626" s="422"/>
    </row>
    <row r="1627" spans="1:15" hidden="1" outlineLevel="1" x14ac:dyDescent="0.2">
      <c r="A1627" s="995">
        <v>3</v>
      </c>
      <c r="B1627" s="365"/>
      <c r="C1627" s="382"/>
      <c r="D1627" s="806"/>
      <c r="E1627" s="376"/>
      <c r="F1627" s="379"/>
      <c r="G1627" s="379"/>
      <c r="H1627" s="979">
        <f>D1627*F1627</f>
        <v>0</v>
      </c>
      <c r="I1627" s="980">
        <f>D1627*G1627</f>
        <v>0</v>
      </c>
      <c r="J1627" s="186">
        <f>SUM(H1627:I1627)</f>
        <v>0</v>
      </c>
      <c r="K1627" s="186">
        <f>J1627*1.27</f>
        <v>0</v>
      </c>
      <c r="L1627" s="994"/>
      <c r="M1627" s="47"/>
      <c r="N1627" s="34"/>
      <c r="O1627" s="422"/>
    </row>
    <row r="1628" spans="1:15" hidden="1" outlineLevel="1" x14ac:dyDescent="0.2">
      <c r="A1628" s="995">
        <v>4</v>
      </c>
      <c r="B1628" s="365"/>
      <c r="C1628" s="382"/>
      <c r="D1628" s="806"/>
      <c r="E1628" s="376"/>
      <c r="F1628" s="379"/>
      <c r="G1628" s="379"/>
      <c r="H1628" s="979">
        <f>D1628*F1628</f>
        <v>0</v>
      </c>
      <c r="I1628" s="980">
        <f>D1628*G1628</f>
        <v>0</v>
      </c>
      <c r="J1628" s="186">
        <f>SUM(H1628:I1628)</f>
        <v>0</v>
      </c>
      <c r="K1628" s="186">
        <f>J1628*1.27</f>
        <v>0</v>
      </c>
      <c r="L1628" s="994"/>
      <c r="M1628" s="47"/>
      <c r="N1628" s="34"/>
      <c r="O1628" s="422"/>
    </row>
    <row r="1629" spans="1:15" s="422" customFormat="1" ht="13.5" hidden="1" outlineLevel="1" thickBot="1" x14ac:dyDescent="0.25">
      <c r="A1629" s="15">
        <v>5</v>
      </c>
      <c r="B1629" s="791"/>
      <c r="C1629" s="797"/>
      <c r="D1629" s="807"/>
      <c r="E1629" s="791"/>
      <c r="F1629" s="791"/>
      <c r="G1629" s="791"/>
      <c r="H1629" s="979">
        <f>D1629*F1629</f>
        <v>0</v>
      </c>
      <c r="I1629" s="980">
        <f>D1629*G1629</f>
        <v>0</v>
      </c>
      <c r="J1629" s="186">
        <f>SUM(H1629:I1629)</f>
        <v>0</v>
      </c>
      <c r="K1629" s="186">
        <f>J1629*1.27</f>
        <v>0</v>
      </c>
      <c r="L1629" s="994"/>
      <c r="M1629" s="46"/>
      <c r="N1629" s="34"/>
    </row>
    <row r="1630" spans="1:15" s="17" customFormat="1" ht="28.5" hidden="1" customHeight="1" outlineLevel="1" thickBot="1" x14ac:dyDescent="0.25">
      <c r="A1630" s="1110" t="s">
        <v>322</v>
      </c>
      <c r="B1630" s="1111"/>
      <c r="C1630" s="799"/>
      <c r="D1630" s="808"/>
      <c r="E1630" s="809"/>
      <c r="F1630" s="810"/>
      <c r="G1630" s="810"/>
      <c r="H1630" s="198">
        <f>ROUND(SUM(H1624:H1629),0)</f>
        <v>0</v>
      </c>
      <c r="I1630" s="198">
        <f>ROUND(SUM(I1624:I1629),0)</f>
        <v>0</v>
      </c>
      <c r="J1630" s="199">
        <f>ROUND(SUM(J1624:J1629),0)</f>
        <v>0</v>
      </c>
      <c r="K1630" s="199">
        <f>ROUND(SUM(K1624:K1629),0)</f>
        <v>0</v>
      </c>
      <c r="L1630" s="274"/>
      <c r="M1630" s="46"/>
      <c r="N1630" s="34"/>
      <c r="O1630" s="23"/>
    </row>
    <row r="1631" spans="1:15" ht="25.5" customHeight="1" collapsed="1" thickBot="1" x14ac:dyDescent="0.25">
      <c r="A1631" s="643">
        <f>'18'!A51</f>
        <v>0</v>
      </c>
      <c r="B1631" s="644">
        <f>'18'!B51</f>
        <v>0</v>
      </c>
      <c r="C1631" s="645">
        <f>'18'!E51</f>
        <v>0</v>
      </c>
      <c r="D1631" s="645">
        <f>'18'!F51</f>
        <v>0</v>
      </c>
      <c r="E1631" s="645">
        <f>'18'!G51</f>
        <v>0</v>
      </c>
      <c r="F1631" s="1221" t="s">
        <v>20</v>
      </c>
      <c r="G1631" s="1222"/>
      <c r="H1631" s="200">
        <f>H1622+H1630</f>
        <v>0</v>
      </c>
      <c r="I1631" s="201">
        <f>I1622+I1630</f>
        <v>0</v>
      </c>
      <c r="J1631" s="202">
        <f>J1622+J1630</f>
        <v>0</v>
      </c>
      <c r="K1631" s="202">
        <f>K1622+K1630</f>
        <v>0</v>
      </c>
      <c r="L1631" s="300">
        <f>IF(K1602&gt;0,1,0)</f>
        <v>0</v>
      </c>
    </row>
    <row r="1632" spans="1:15" ht="5.25" customHeight="1" thickTop="1" x14ac:dyDescent="0.2">
      <c r="A1632" s="1217"/>
      <c r="B1632" s="1109"/>
      <c r="C1632" s="195"/>
      <c r="D1632" s="276"/>
      <c r="E1632" s="207"/>
      <c r="F1632" s="203"/>
      <c r="G1632" s="203"/>
      <c r="H1632" s="203"/>
      <c r="I1632" s="204"/>
      <c r="J1632" s="205"/>
      <c r="K1632" s="205"/>
      <c r="L1632" s="300"/>
    </row>
    <row r="1633" spans="1:15" ht="12.75" customHeight="1" x14ac:dyDescent="0.2">
      <c r="A1633" s="1207" t="s">
        <v>319</v>
      </c>
      <c r="B1633" s="1208"/>
      <c r="C1633" s="1199">
        <f>K1622</f>
        <v>0</v>
      </c>
      <c r="D1633" s="1199"/>
      <c r="E1633" s="1200"/>
      <c r="F1633" s="811"/>
      <c r="G1633" s="811"/>
      <c r="H1633" s="313">
        <f>H1622</f>
        <v>0</v>
      </c>
      <c r="I1633" s="314">
        <f>I1622</f>
        <v>0</v>
      </c>
      <c r="J1633" s="205"/>
      <c r="K1633" s="205"/>
      <c r="L1633" s="300">
        <f>IF(K1605&gt;0,1,0)</f>
        <v>0</v>
      </c>
      <c r="M1633" s="47"/>
    </row>
    <row r="1634" spans="1:15" ht="12.75" customHeight="1" x14ac:dyDescent="0.2">
      <c r="A1634" s="1185" t="s">
        <v>320</v>
      </c>
      <c r="B1634" s="1186"/>
      <c r="C1634" s="1215">
        <f>K1630</f>
        <v>0</v>
      </c>
      <c r="D1634" s="1215"/>
      <c r="E1634" s="1201"/>
      <c r="F1634" s="812"/>
      <c r="G1634" s="812"/>
      <c r="H1634" s="315">
        <f>H1630</f>
        <v>0</v>
      </c>
      <c r="I1634" s="316">
        <f>I1630</f>
        <v>0</v>
      </c>
      <c r="J1634" s="205"/>
      <c r="K1634" s="205"/>
      <c r="L1634" s="275"/>
      <c r="M1634" s="47"/>
    </row>
    <row r="1635" spans="1:15" ht="12.75" customHeight="1" thickBot="1" x14ac:dyDescent="0.3">
      <c r="A1635" s="1193" t="s">
        <v>145</v>
      </c>
      <c r="B1635" s="1194"/>
      <c r="C1635" s="1195">
        <f>SUM(C1633:D1634)</f>
        <v>0</v>
      </c>
      <c r="D1635" s="1196"/>
      <c r="E1635" s="292" t="str">
        <f>IF(C1635=K1631,"","Hiba!")</f>
        <v/>
      </c>
      <c r="F1635" s="813"/>
      <c r="G1635" s="813"/>
      <c r="H1635" s="813"/>
      <c r="I1635" s="814"/>
      <c r="J1635" s="205"/>
      <c r="K1635" s="205"/>
      <c r="L1635" s="275"/>
      <c r="M1635" s="47"/>
    </row>
    <row r="1636" spans="1:15" ht="6" customHeight="1" thickBot="1" x14ac:dyDescent="0.25">
      <c r="J1636" s="205"/>
      <c r="K1636" s="205"/>
      <c r="L1636" s="275"/>
      <c r="M1636" s="47"/>
    </row>
    <row r="1637" spans="1:15" s="5" customFormat="1" ht="26.25" hidden="1" outlineLevel="1" thickBot="1" x14ac:dyDescent="0.25">
      <c r="A1637" s="788" t="s">
        <v>6</v>
      </c>
      <c r="B1637" s="789" t="s">
        <v>7</v>
      </c>
      <c r="C1637" s="789" t="s">
        <v>69</v>
      </c>
      <c r="D1637" s="789" t="s">
        <v>8</v>
      </c>
      <c r="E1637" s="789" t="s">
        <v>9</v>
      </c>
      <c r="F1637" s="288" t="s">
        <v>10</v>
      </c>
      <c r="G1637" s="288" t="s">
        <v>11</v>
      </c>
      <c r="H1637" s="288" t="s">
        <v>12</v>
      </c>
      <c r="I1637" s="289" t="s">
        <v>13</v>
      </c>
      <c r="J1637" s="936" t="s">
        <v>0</v>
      </c>
      <c r="K1637" s="936" t="s">
        <v>1</v>
      </c>
      <c r="L1637" s="937"/>
      <c r="M1637" s="18" t="s">
        <v>37</v>
      </c>
      <c r="N1637" s="84"/>
    </row>
    <row r="1638" spans="1:15" ht="27.75" hidden="1" customHeight="1" outlineLevel="1" thickBot="1" x14ac:dyDescent="0.25">
      <c r="A1638" s="1121" t="s">
        <v>268</v>
      </c>
      <c r="B1638" s="1122"/>
      <c r="C1638" s="1122"/>
      <c r="D1638" s="1122"/>
      <c r="E1638" s="1122"/>
      <c r="F1638" s="1122"/>
      <c r="G1638" s="1122"/>
      <c r="H1638" s="1122"/>
      <c r="I1638" s="1123"/>
      <c r="J1638" s="855"/>
      <c r="K1638" s="855"/>
      <c r="L1638" s="469"/>
      <c r="M1638" s="467"/>
    </row>
    <row r="1639" spans="1:15" ht="15.75" hidden="1" outlineLevel="1" x14ac:dyDescent="0.2">
      <c r="A1639" s="1216">
        <v>1</v>
      </c>
      <c r="B1639" s="629"/>
      <c r="C1639" s="630"/>
      <c r="D1639" s="1214"/>
      <c r="E1639" s="1187" t="s">
        <v>15</v>
      </c>
      <c r="F1639" s="1190"/>
      <c r="G1639" s="1190"/>
      <c r="H1639" s="1206">
        <f>D1639*F1639</f>
        <v>0</v>
      </c>
      <c r="I1639" s="1179">
        <f>D1639*G1639</f>
        <v>0</v>
      </c>
      <c r="J1639" s="196">
        <f>SUM(H1639:I1639)</f>
        <v>0</v>
      </c>
      <c r="K1639" s="196">
        <f>J1639*1.27</f>
        <v>0</v>
      </c>
      <c r="M1639" s="1224"/>
      <c r="N1639" s="34"/>
      <c r="O1639" s="422"/>
    </row>
    <row r="1640" spans="1:15" ht="15.75" hidden="1" outlineLevel="1" x14ac:dyDescent="0.2">
      <c r="A1640" s="1177"/>
      <c r="B1640" s="964" t="s">
        <v>326</v>
      </c>
      <c r="C1640" s="631"/>
      <c r="D1640" s="1188"/>
      <c r="E1640" s="1097"/>
      <c r="F1640" s="1095"/>
      <c r="G1640" s="1095"/>
      <c r="H1640" s="1099"/>
      <c r="I1640" s="1098"/>
      <c r="J1640" s="196"/>
      <c r="K1640" s="196"/>
      <c r="L1640" s="273"/>
      <c r="M1640" s="1224"/>
      <c r="N1640" s="34"/>
      <c r="O1640" s="422"/>
    </row>
    <row r="1641" spans="1:15" ht="15.75" hidden="1" outlineLevel="1" x14ac:dyDescent="0.2">
      <c r="A1641" s="1124"/>
      <c r="B1641" s="637" t="s">
        <v>329</v>
      </c>
      <c r="C1641" s="631"/>
      <c r="D1641" s="1188"/>
      <c r="E1641" s="1097"/>
      <c r="F1641" s="1095"/>
      <c r="G1641" s="1095"/>
      <c r="H1641" s="1099"/>
      <c r="I1641" s="1098"/>
      <c r="J1641" s="196"/>
      <c r="K1641" s="196"/>
      <c r="L1641" s="273"/>
      <c r="M1641" s="725"/>
      <c r="N1641" s="34"/>
      <c r="O1641" s="422"/>
    </row>
    <row r="1642" spans="1:15" ht="15.75" hidden="1" outlineLevel="1" x14ac:dyDescent="0.2">
      <c r="A1642" s="1176">
        <v>2</v>
      </c>
      <c r="B1642" s="632"/>
      <c r="C1642" s="634"/>
      <c r="D1642" s="1188"/>
      <c r="E1642" s="1097" t="s">
        <v>15</v>
      </c>
      <c r="F1642" s="1095"/>
      <c r="G1642" s="1095"/>
      <c r="H1642" s="1099">
        <f>D1642*F1642</f>
        <v>0</v>
      </c>
      <c r="I1642" s="1098">
        <f>D1642*G1642</f>
        <v>0</v>
      </c>
      <c r="J1642" s="196">
        <f>SUM(H1642:I1642)</f>
        <v>0</v>
      </c>
      <c r="K1642" s="196">
        <f>J1642*1.27</f>
        <v>0</v>
      </c>
      <c r="L1642" s="273"/>
      <c r="M1642" s="1224"/>
      <c r="N1642" s="34"/>
      <c r="O1642" s="422"/>
    </row>
    <row r="1643" spans="1:15" ht="15.75" hidden="1" outlineLevel="1" x14ac:dyDescent="0.2">
      <c r="A1643" s="1177"/>
      <c r="B1643" s="964" t="s">
        <v>327</v>
      </c>
      <c r="C1643" s="631"/>
      <c r="D1643" s="1188"/>
      <c r="E1643" s="1097"/>
      <c r="F1643" s="1095"/>
      <c r="G1643" s="1095"/>
      <c r="H1643" s="1099"/>
      <c r="I1643" s="1098"/>
      <c r="J1643" s="196"/>
      <c r="K1643" s="196"/>
      <c r="L1643" s="273"/>
      <c r="M1643" s="1224"/>
      <c r="N1643" s="34"/>
      <c r="O1643" s="422"/>
    </row>
    <row r="1644" spans="1:15" ht="16.5" hidden="1" outlineLevel="1" thickBot="1" x14ac:dyDescent="0.25">
      <c r="A1644" s="1178"/>
      <c r="B1644" s="636" t="s">
        <v>328</v>
      </c>
      <c r="C1644" s="633"/>
      <c r="D1644" s="1189"/>
      <c r="E1644" s="1191"/>
      <c r="F1644" s="1192"/>
      <c r="G1644" s="1192"/>
      <c r="H1644" s="1184"/>
      <c r="I1644" s="1203"/>
      <c r="J1644" s="196"/>
      <c r="K1644" s="196"/>
      <c r="L1644" s="273"/>
      <c r="M1644" s="725"/>
      <c r="N1644" s="34"/>
      <c r="O1644" s="422"/>
    </row>
    <row r="1645" spans="1:15" ht="17.25" hidden="1" outlineLevel="1" thickTop="1" thickBot="1" x14ac:dyDescent="0.25">
      <c r="A1645" s="1124">
        <v>3</v>
      </c>
      <c r="B1645" s="298"/>
      <c r="C1645" s="299"/>
      <c r="D1645" s="1197"/>
      <c r="E1645" s="1212" t="s">
        <v>15</v>
      </c>
      <c r="F1645" s="1182"/>
      <c r="G1645" s="1182"/>
      <c r="H1645" s="1180">
        <f>D1645*F1645</f>
        <v>0</v>
      </c>
      <c r="I1645" s="1204">
        <f>D1645*G1645</f>
        <v>0</v>
      </c>
      <c r="J1645" s="196">
        <f>SUM(H1645:I1645)</f>
        <v>0</v>
      </c>
      <c r="K1645" s="196">
        <f>J1645*1.27</f>
        <v>0</v>
      </c>
      <c r="L1645" s="273"/>
      <c r="M1645" s="1224"/>
      <c r="N1645" s="34"/>
      <c r="O1645" s="422"/>
    </row>
    <row r="1646" spans="1:15" ht="16.5" hidden="1" outlineLevel="1" thickTop="1" x14ac:dyDescent="0.2">
      <c r="A1646" s="1115"/>
      <c r="B1646" s="187"/>
      <c r="C1646" s="294"/>
      <c r="D1646" s="1198"/>
      <c r="E1646" s="1213"/>
      <c r="F1646" s="1183"/>
      <c r="G1646" s="1183"/>
      <c r="H1646" s="1181"/>
      <c r="I1646" s="1205"/>
      <c r="J1646" s="196"/>
      <c r="K1646" s="196"/>
      <c r="L1646" s="273"/>
      <c r="M1646" s="1224"/>
      <c r="N1646" s="34"/>
      <c r="O1646" s="422"/>
    </row>
    <row r="1647" spans="1:15" hidden="1" outlineLevel="1" x14ac:dyDescent="0.2">
      <c r="A1647" s="803">
        <v>4</v>
      </c>
      <c r="B1647" s="365"/>
      <c r="C1647" s="382"/>
      <c r="D1647" s="996"/>
      <c r="E1647" s="376"/>
      <c r="F1647" s="379"/>
      <c r="G1647" s="379"/>
      <c r="H1647" s="979">
        <f t="shared" ref="H1647:H1658" si="176">D1647*F1647</f>
        <v>0</v>
      </c>
      <c r="I1647" s="980">
        <f t="shared" ref="I1647:I1658" si="177">D1647*G1647</f>
        <v>0</v>
      </c>
      <c r="J1647" s="186">
        <f t="shared" ref="J1647:J1658" si="178">SUM(H1647:I1647)</f>
        <v>0</v>
      </c>
      <c r="K1647" s="186">
        <f t="shared" ref="K1647:K1658" si="179">J1647*1.27</f>
        <v>0</v>
      </c>
      <c r="L1647" s="994"/>
      <c r="M1647" s="47"/>
      <c r="N1647" s="34"/>
      <c r="O1647" s="422"/>
    </row>
    <row r="1648" spans="1:15" hidden="1" outlineLevel="1" x14ac:dyDescent="0.2">
      <c r="A1648" s="804">
        <v>5</v>
      </c>
      <c r="B1648" s="794"/>
      <c r="C1648" s="795"/>
      <c r="D1648" s="792"/>
      <c r="E1648" s="796"/>
      <c r="F1648" s="790"/>
      <c r="G1648" s="790"/>
      <c r="H1648" s="997">
        <f t="shared" si="176"/>
        <v>0</v>
      </c>
      <c r="I1648" s="998">
        <f t="shared" si="177"/>
        <v>0</v>
      </c>
      <c r="J1648" s="186">
        <f t="shared" si="178"/>
        <v>0</v>
      </c>
      <c r="K1648" s="186">
        <f t="shared" si="179"/>
        <v>0</v>
      </c>
      <c r="L1648" s="994"/>
      <c r="M1648" s="47"/>
      <c r="N1648" s="34"/>
      <c r="O1648" s="422"/>
    </row>
    <row r="1649" spans="1:15" hidden="1" outlineLevel="1" x14ac:dyDescent="0.2">
      <c r="A1649" s="803">
        <v>6</v>
      </c>
      <c r="B1649" s="365"/>
      <c r="C1649" s="382"/>
      <c r="D1649" s="996"/>
      <c r="E1649" s="376"/>
      <c r="F1649" s="379"/>
      <c r="G1649" s="379"/>
      <c r="H1649" s="979">
        <f t="shared" si="176"/>
        <v>0</v>
      </c>
      <c r="I1649" s="980">
        <f t="shared" si="177"/>
        <v>0</v>
      </c>
      <c r="J1649" s="186">
        <f t="shared" si="178"/>
        <v>0</v>
      </c>
      <c r="K1649" s="186">
        <f t="shared" si="179"/>
        <v>0</v>
      </c>
      <c r="L1649" s="994"/>
      <c r="M1649" s="47"/>
      <c r="N1649" s="34"/>
      <c r="O1649" s="422"/>
    </row>
    <row r="1650" spans="1:15" hidden="1" outlineLevel="1" x14ac:dyDescent="0.2">
      <c r="A1650" s="804">
        <v>7</v>
      </c>
      <c r="B1650" s="365"/>
      <c r="C1650" s="382"/>
      <c r="D1650" s="996"/>
      <c r="E1650" s="376"/>
      <c r="F1650" s="379"/>
      <c r="G1650" s="379"/>
      <c r="H1650" s="979">
        <f t="shared" si="176"/>
        <v>0</v>
      </c>
      <c r="I1650" s="980">
        <f t="shared" si="177"/>
        <v>0</v>
      </c>
      <c r="J1650" s="186">
        <f t="shared" si="178"/>
        <v>0</v>
      </c>
      <c r="K1650" s="186">
        <f t="shared" si="179"/>
        <v>0</v>
      </c>
      <c r="L1650" s="994"/>
      <c r="M1650" s="47"/>
      <c r="N1650" s="34"/>
      <c r="O1650" s="422"/>
    </row>
    <row r="1651" spans="1:15" hidden="1" outlineLevel="1" x14ac:dyDescent="0.2">
      <c r="A1651" s="803">
        <v>8</v>
      </c>
      <c r="B1651" s="794"/>
      <c r="C1651" s="795"/>
      <c r="D1651" s="792"/>
      <c r="E1651" s="796"/>
      <c r="F1651" s="790"/>
      <c r="G1651" s="790"/>
      <c r="H1651" s="997">
        <f t="shared" si="176"/>
        <v>0</v>
      </c>
      <c r="I1651" s="998">
        <f t="shared" si="177"/>
        <v>0</v>
      </c>
      <c r="J1651" s="186">
        <f t="shared" si="178"/>
        <v>0</v>
      </c>
      <c r="K1651" s="186">
        <f t="shared" si="179"/>
        <v>0</v>
      </c>
      <c r="L1651" s="994"/>
      <c r="M1651" s="47"/>
      <c r="N1651" s="34"/>
      <c r="O1651" s="422"/>
    </row>
    <row r="1652" spans="1:15" hidden="1" outlineLevel="1" x14ac:dyDescent="0.2">
      <c r="A1652" s="804">
        <v>9</v>
      </c>
      <c r="B1652" s="365"/>
      <c r="C1652" s="382"/>
      <c r="D1652" s="996"/>
      <c r="E1652" s="376"/>
      <c r="F1652" s="379"/>
      <c r="G1652" s="379"/>
      <c r="H1652" s="979">
        <f t="shared" si="176"/>
        <v>0</v>
      </c>
      <c r="I1652" s="980">
        <f t="shared" si="177"/>
        <v>0</v>
      </c>
      <c r="J1652" s="186">
        <f t="shared" si="178"/>
        <v>0</v>
      </c>
      <c r="K1652" s="186">
        <f t="shared" si="179"/>
        <v>0</v>
      </c>
      <c r="L1652" s="994"/>
      <c r="M1652" s="47"/>
      <c r="N1652" s="34"/>
      <c r="O1652" s="422"/>
    </row>
    <row r="1653" spans="1:15" hidden="1" outlineLevel="1" x14ac:dyDescent="0.2">
      <c r="A1653" s="803">
        <v>10</v>
      </c>
      <c r="B1653" s="365"/>
      <c r="C1653" s="382"/>
      <c r="D1653" s="996"/>
      <c r="E1653" s="376"/>
      <c r="F1653" s="379"/>
      <c r="G1653" s="379"/>
      <c r="H1653" s="979">
        <f t="shared" si="176"/>
        <v>0</v>
      </c>
      <c r="I1653" s="980">
        <f t="shared" si="177"/>
        <v>0</v>
      </c>
      <c r="J1653" s="186">
        <f t="shared" si="178"/>
        <v>0</v>
      </c>
      <c r="K1653" s="186">
        <f t="shared" si="179"/>
        <v>0</v>
      </c>
      <c r="L1653" s="994"/>
      <c r="M1653" s="47"/>
      <c r="N1653" s="34"/>
      <c r="O1653" s="422"/>
    </row>
    <row r="1654" spans="1:15" hidden="1" outlineLevel="1" x14ac:dyDescent="0.2">
      <c r="A1654" s="804">
        <v>11</v>
      </c>
      <c r="B1654" s="365"/>
      <c r="C1654" s="382"/>
      <c r="D1654" s="996"/>
      <c r="E1654" s="376"/>
      <c r="F1654" s="379"/>
      <c r="G1654" s="379"/>
      <c r="H1654" s="979">
        <f t="shared" si="176"/>
        <v>0</v>
      </c>
      <c r="I1654" s="980">
        <f t="shared" si="177"/>
        <v>0</v>
      </c>
      <c r="J1654" s="186">
        <f t="shared" si="178"/>
        <v>0</v>
      </c>
      <c r="K1654" s="186">
        <f t="shared" si="179"/>
        <v>0</v>
      </c>
      <c r="L1654" s="994"/>
      <c r="M1654" s="47"/>
      <c r="N1654" s="34"/>
      <c r="O1654" s="422"/>
    </row>
    <row r="1655" spans="1:15" hidden="1" outlineLevel="1" x14ac:dyDescent="0.2">
      <c r="A1655" s="803">
        <v>12</v>
      </c>
      <c r="B1655" s="794"/>
      <c r="C1655" s="795"/>
      <c r="D1655" s="792"/>
      <c r="E1655" s="796"/>
      <c r="F1655" s="790"/>
      <c r="G1655" s="790"/>
      <c r="H1655" s="997">
        <f t="shared" si="176"/>
        <v>0</v>
      </c>
      <c r="I1655" s="998">
        <f t="shared" si="177"/>
        <v>0</v>
      </c>
      <c r="J1655" s="186">
        <f t="shared" si="178"/>
        <v>0</v>
      </c>
      <c r="K1655" s="186">
        <f t="shared" si="179"/>
        <v>0</v>
      </c>
      <c r="L1655" s="994"/>
      <c r="M1655" s="47"/>
      <c r="N1655" s="34"/>
      <c r="O1655" s="422"/>
    </row>
    <row r="1656" spans="1:15" hidden="1" outlineLevel="1" x14ac:dyDescent="0.2">
      <c r="A1656" s="804">
        <v>13</v>
      </c>
      <c r="B1656" s="365"/>
      <c r="C1656" s="382"/>
      <c r="D1656" s="996"/>
      <c r="E1656" s="376"/>
      <c r="F1656" s="379"/>
      <c r="G1656" s="379"/>
      <c r="H1656" s="979">
        <f t="shared" si="176"/>
        <v>0</v>
      </c>
      <c r="I1656" s="980">
        <f t="shared" si="177"/>
        <v>0</v>
      </c>
      <c r="J1656" s="186">
        <f t="shared" si="178"/>
        <v>0</v>
      </c>
      <c r="K1656" s="186">
        <f t="shared" si="179"/>
        <v>0</v>
      </c>
      <c r="L1656" s="994"/>
      <c r="M1656" s="47"/>
      <c r="N1656" s="34"/>
      <c r="O1656" s="422"/>
    </row>
    <row r="1657" spans="1:15" hidden="1" outlineLevel="1" x14ac:dyDescent="0.2">
      <c r="A1657" s="803">
        <v>14</v>
      </c>
      <c r="B1657" s="365"/>
      <c r="C1657" s="382"/>
      <c r="D1657" s="996"/>
      <c r="E1657" s="376"/>
      <c r="F1657" s="379"/>
      <c r="G1657" s="379"/>
      <c r="H1657" s="979">
        <f t="shared" si="176"/>
        <v>0</v>
      </c>
      <c r="I1657" s="980">
        <f t="shared" si="177"/>
        <v>0</v>
      </c>
      <c r="J1657" s="186">
        <f t="shared" si="178"/>
        <v>0</v>
      </c>
      <c r="K1657" s="186">
        <f t="shared" si="179"/>
        <v>0</v>
      </c>
      <c r="L1657" s="994"/>
      <c r="M1657" s="47"/>
      <c r="N1657" s="34"/>
      <c r="O1657" s="422"/>
    </row>
    <row r="1658" spans="1:15" s="537" customFormat="1" ht="13.5" hidden="1" outlineLevel="1" thickBot="1" x14ac:dyDescent="0.25">
      <c r="A1658" s="805">
        <v>15</v>
      </c>
      <c r="B1658" s="798" t="s">
        <v>147</v>
      </c>
      <c r="C1658" s="797"/>
      <c r="D1658" s="793"/>
      <c r="E1658" s="798" t="s">
        <v>26</v>
      </c>
      <c r="F1658" s="791"/>
      <c r="G1658" s="791"/>
      <c r="H1658" s="924">
        <f t="shared" si="176"/>
        <v>0</v>
      </c>
      <c r="I1658" s="925">
        <f t="shared" si="177"/>
        <v>0</v>
      </c>
      <c r="J1658" s="196">
        <f t="shared" si="178"/>
        <v>0</v>
      </c>
      <c r="K1658" s="196">
        <f t="shared" si="179"/>
        <v>0</v>
      </c>
      <c r="L1658" s="273"/>
      <c r="M1658" s="47"/>
      <c r="N1658" s="34"/>
    </row>
    <row r="1659" spans="1:15" s="537" customFormat="1" ht="28.5" hidden="1" customHeight="1" outlineLevel="1" thickBot="1" x14ac:dyDescent="0.25">
      <c r="A1659" s="1118" t="s">
        <v>321</v>
      </c>
      <c r="B1659" s="1119"/>
      <c r="C1659" s="799"/>
      <c r="D1659" s="800"/>
      <c r="E1659" s="801"/>
      <c r="F1659" s="802"/>
      <c r="G1659" s="802"/>
      <c r="H1659" s="198">
        <f>ROUND(SUM(H1638:H1658),0)</f>
        <v>0</v>
      </c>
      <c r="I1659" s="198">
        <f>ROUND(SUM(I1638:I1658),0)</f>
        <v>0</v>
      </c>
      <c r="J1659" s="199">
        <f>ROUND(SUM(J1639:J1658),0)</f>
        <v>0</v>
      </c>
      <c r="K1659" s="199">
        <f>ROUND(SUM(K1639:K1658),0)</f>
        <v>0</v>
      </c>
      <c r="L1659" s="274"/>
      <c r="M1659" s="47"/>
      <c r="N1659" s="34"/>
    </row>
    <row r="1660" spans="1:15" ht="27.75" hidden="1" customHeight="1" outlineLevel="1" thickBot="1" x14ac:dyDescent="0.25">
      <c r="A1660" s="1121" t="s">
        <v>267</v>
      </c>
      <c r="B1660" s="1122"/>
      <c r="C1660" s="1122"/>
      <c r="D1660" s="1122"/>
      <c r="E1660" s="1122"/>
      <c r="F1660" s="1122"/>
      <c r="G1660" s="1122"/>
      <c r="H1660" s="1122"/>
      <c r="I1660" s="1123"/>
      <c r="J1660" s="855"/>
      <c r="K1660" s="855"/>
      <c r="L1660" s="469"/>
      <c r="M1660" s="467"/>
    </row>
    <row r="1661" spans="1:15" s="537" customFormat="1" ht="15.75" hidden="1" outlineLevel="1" x14ac:dyDescent="0.2">
      <c r="A1661" s="1210">
        <v>1</v>
      </c>
      <c r="B1661" s="298"/>
      <c r="C1661" s="706"/>
      <c r="D1661" s="1219"/>
      <c r="E1661" s="1218" t="s">
        <v>21</v>
      </c>
      <c r="F1661" s="1209"/>
      <c r="G1661" s="1209"/>
      <c r="H1661" s="1223">
        <f>D1661*F1661</f>
        <v>0</v>
      </c>
      <c r="I1661" s="1202">
        <f>D1661*G1661</f>
        <v>0</v>
      </c>
      <c r="J1661" s="196">
        <f>SUM(H1661:I1661)</f>
        <v>0</v>
      </c>
      <c r="K1661" s="196">
        <f>J1661*1.27</f>
        <v>0</v>
      </c>
      <c r="L1661" s="273"/>
      <c r="M1661" s="1224"/>
      <c r="N1661" s="34"/>
    </row>
    <row r="1662" spans="1:15" s="537" customFormat="1" ht="15.75" hidden="1" outlineLevel="1" x14ac:dyDescent="0.2">
      <c r="A1662" s="1211"/>
      <c r="B1662" s="35"/>
      <c r="C1662" s="684"/>
      <c r="D1662" s="1220"/>
      <c r="E1662" s="1096"/>
      <c r="F1662" s="1094"/>
      <c r="G1662" s="1094"/>
      <c r="H1662" s="1125"/>
      <c r="I1662" s="1126"/>
      <c r="J1662" s="196"/>
      <c r="K1662" s="196"/>
      <c r="L1662" s="273"/>
      <c r="M1662" s="1224"/>
      <c r="N1662" s="34"/>
    </row>
    <row r="1663" spans="1:15" hidden="1" outlineLevel="1" x14ac:dyDescent="0.2">
      <c r="A1663" s="995">
        <v>2</v>
      </c>
      <c r="B1663" s="365"/>
      <c r="C1663" s="382"/>
      <c r="D1663" s="806"/>
      <c r="E1663" s="376"/>
      <c r="F1663" s="379"/>
      <c r="G1663" s="379"/>
      <c r="H1663" s="979">
        <f>D1663*F1663</f>
        <v>0</v>
      </c>
      <c r="I1663" s="980">
        <f>D1663*G1663</f>
        <v>0</v>
      </c>
      <c r="J1663" s="186">
        <f>SUM(H1663:I1663)</f>
        <v>0</v>
      </c>
      <c r="K1663" s="186">
        <f>J1663*1.27</f>
        <v>0</v>
      </c>
      <c r="L1663" s="994"/>
      <c r="M1663" s="47"/>
      <c r="N1663" s="34"/>
      <c r="O1663" s="422"/>
    </row>
    <row r="1664" spans="1:15" hidden="1" outlineLevel="1" x14ac:dyDescent="0.2">
      <c r="A1664" s="995">
        <v>3</v>
      </c>
      <c r="B1664" s="365"/>
      <c r="C1664" s="382"/>
      <c r="D1664" s="806"/>
      <c r="E1664" s="376"/>
      <c r="F1664" s="379"/>
      <c r="G1664" s="379"/>
      <c r="H1664" s="979">
        <f>D1664*F1664</f>
        <v>0</v>
      </c>
      <c r="I1664" s="980">
        <f>D1664*G1664</f>
        <v>0</v>
      </c>
      <c r="J1664" s="186">
        <f>SUM(H1664:I1664)</f>
        <v>0</v>
      </c>
      <c r="K1664" s="186">
        <f>J1664*1.27</f>
        <v>0</v>
      </c>
      <c r="L1664" s="994"/>
      <c r="M1664" s="47"/>
      <c r="N1664" s="34"/>
      <c r="O1664" s="422"/>
    </row>
    <row r="1665" spans="1:15" hidden="1" outlineLevel="1" x14ac:dyDescent="0.2">
      <c r="A1665" s="995">
        <v>4</v>
      </c>
      <c r="B1665" s="365"/>
      <c r="C1665" s="382"/>
      <c r="D1665" s="806"/>
      <c r="E1665" s="376"/>
      <c r="F1665" s="379"/>
      <c r="G1665" s="379"/>
      <c r="H1665" s="979">
        <f>D1665*F1665</f>
        <v>0</v>
      </c>
      <c r="I1665" s="980">
        <f>D1665*G1665</f>
        <v>0</v>
      </c>
      <c r="J1665" s="186">
        <f>SUM(H1665:I1665)</f>
        <v>0</v>
      </c>
      <c r="K1665" s="186">
        <f>J1665*1.27</f>
        <v>0</v>
      </c>
      <c r="L1665" s="994"/>
      <c r="M1665" s="47"/>
      <c r="N1665" s="34"/>
      <c r="O1665" s="422"/>
    </row>
    <row r="1666" spans="1:15" s="422" customFormat="1" ht="13.5" hidden="1" outlineLevel="1" thickBot="1" x14ac:dyDescent="0.25">
      <c r="A1666" s="15">
        <v>5</v>
      </c>
      <c r="B1666" s="791"/>
      <c r="C1666" s="797"/>
      <c r="D1666" s="807"/>
      <c r="E1666" s="791"/>
      <c r="F1666" s="791"/>
      <c r="G1666" s="791"/>
      <c r="H1666" s="979">
        <f>D1666*F1666</f>
        <v>0</v>
      </c>
      <c r="I1666" s="980">
        <f>D1666*G1666</f>
        <v>0</v>
      </c>
      <c r="J1666" s="186">
        <f>SUM(H1666:I1666)</f>
        <v>0</v>
      </c>
      <c r="K1666" s="186">
        <f>J1666*1.27</f>
        <v>0</v>
      </c>
      <c r="L1666" s="994"/>
      <c r="M1666" s="46"/>
      <c r="N1666" s="34"/>
    </row>
    <row r="1667" spans="1:15" s="17" customFormat="1" ht="28.5" hidden="1" customHeight="1" outlineLevel="1" thickBot="1" x14ac:dyDescent="0.25">
      <c r="A1667" s="1110" t="s">
        <v>322</v>
      </c>
      <c r="B1667" s="1111"/>
      <c r="C1667" s="799"/>
      <c r="D1667" s="808"/>
      <c r="E1667" s="809"/>
      <c r="F1667" s="810"/>
      <c r="G1667" s="810"/>
      <c r="H1667" s="198">
        <f>ROUND(SUM(H1661:H1666),0)</f>
        <v>0</v>
      </c>
      <c r="I1667" s="198">
        <f>ROUND(SUM(I1661:I1666),0)</f>
        <v>0</v>
      </c>
      <c r="J1667" s="199">
        <f>ROUND(SUM(J1661:J1666),0)</f>
        <v>0</v>
      </c>
      <c r="K1667" s="199">
        <f>ROUND(SUM(K1661:K1666),0)</f>
        <v>0</v>
      </c>
      <c r="L1667" s="274"/>
      <c r="M1667" s="46"/>
      <c r="N1667" s="34"/>
      <c r="O1667" s="23"/>
    </row>
    <row r="1668" spans="1:15" ht="25.5" customHeight="1" collapsed="1" thickBot="1" x14ac:dyDescent="0.25">
      <c r="A1668" s="643">
        <f>'18'!A52</f>
        <v>0</v>
      </c>
      <c r="B1668" s="644">
        <f>'18'!B52</f>
        <v>0</v>
      </c>
      <c r="C1668" s="645">
        <f>'18'!E52</f>
        <v>0</v>
      </c>
      <c r="D1668" s="645">
        <f>'18'!F52</f>
        <v>0</v>
      </c>
      <c r="E1668" s="645">
        <f>'18'!G52</f>
        <v>0</v>
      </c>
      <c r="F1668" s="1221" t="s">
        <v>20</v>
      </c>
      <c r="G1668" s="1222"/>
      <c r="H1668" s="200">
        <f>H1659+H1667</f>
        <v>0</v>
      </c>
      <c r="I1668" s="201">
        <f>I1659+I1667</f>
        <v>0</v>
      </c>
      <c r="J1668" s="202">
        <f>J1659+J1667</f>
        <v>0</v>
      </c>
      <c r="K1668" s="202">
        <f>K1659+K1667</f>
        <v>0</v>
      </c>
      <c r="L1668" s="300">
        <f>IF(K1639&gt;0,1,0)</f>
        <v>0</v>
      </c>
    </row>
    <row r="1669" spans="1:15" ht="5.25" customHeight="1" thickTop="1" x14ac:dyDescent="0.2">
      <c r="A1669" s="1217"/>
      <c r="B1669" s="1109"/>
      <c r="C1669" s="195"/>
      <c r="D1669" s="276"/>
      <c r="E1669" s="207"/>
      <c r="F1669" s="203"/>
      <c r="G1669" s="203"/>
      <c r="H1669" s="203"/>
      <c r="I1669" s="204"/>
      <c r="J1669" s="205"/>
      <c r="K1669" s="205"/>
      <c r="L1669" s="300"/>
    </row>
    <row r="1670" spans="1:15" ht="12.75" customHeight="1" x14ac:dyDescent="0.2">
      <c r="A1670" s="1207" t="s">
        <v>319</v>
      </c>
      <c r="B1670" s="1208"/>
      <c r="C1670" s="1199">
        <f>K1659</f>
        <v>0</v>
      </c>
      <c r="D1670" s="1199"/>
      <c r="E1670" s="1200"/>
      <c r="F1670" s="811"/>
      <c r="G1670" s="811"/>
      <c r="H1670" s="313">
        <f>H1659</f>
        <v>0</v>
      </c>
      <c r="I1670" s="314">
        <f>I1659</f>
        <v>0</v>
      </c>
      <c r="J1670" s="205"/>
      <c r="K1670" s="205"/>
      <c r="L1670" s="300">
        <f>IF(K1642&gt;0,1,0)</f>
        <v>0</v>
      </c>
      <c r="M1670" s="47"/>
    </row>
    <row r="1671" spans="1:15" ht="12.75" customHeight="1" x14ac:dyDescent="0.2">
      <c r="A1671" s="1185" t="s">
        <v>320</v>
      </c>
      <c r="B1671" s="1186"/>
      <c r="C1671" s="1215">
        <f>K1667</f>
        <v>0</v>
      </c>
      <c r="D1671" s="1215"/>
      <c r="E1671" s="1201"/>
      <c r="F1671" s="812"/>
      <c r="G1671" s="812"/>
      <c r="H1671" s="315">
        <f>H1667</f>
        <v>0</v>
      </c>
      <c r="I1671" s="316">
        <f>I1667</f>
        <v>0</v>
      </c>
      <c r="J1671" s="205"/>
      <c r="K1671" s="205"/>
      <c r="L1671" s="275"/>
      <c r="M1671" s="47"/>
    </row>
    <row r="1672" spans="1:15" ht="12.75" customHeight="1" thickBot="1" x14ac:dyDescent="0.3">
      <c r="A1672" s="1193" t="s">
        <v>145</v>
      </c>
      <c r="B1672" s="1194"/>
      <c r="C1672" s="1195">
        <f>SUM(C1670:D1671)</f>
        <v>0</v>
      </c>
      <c r="D1672" s="1196"/>
      <c r="E1672" s="292" t="str">
        <f>IF(C1672=K1668,"","Hiba!")</f>
        <v/>
      </c>
      <c r="F1672" s="813"/>
      <c r="G1672" s="813"/>
      <c r="H1672" s="813"/>
      <c r="I1672" s="814"/>
      <c r="J1672" s="205"/>
      <c r="K1672" s="205"/>
      <c r="L1672" s="275"/>
      <c r="M1672" s="47"/>
    </row>
    <row r="1673" spans="1:15" ht="6" customHeight="1" thickBot="1" x14ac:dyDescent="0.25">
      <c r="J1673" s="205"/>
      <c r="K1673" s="205"/>
      <c r="L1673" s="275"/>
      <c r="M1673" s="47"/>
    </row>
    <row r="1674" spans="1:15" s="5" customFormat="1" ht="26.25" hidden="1" outlineLevel="1" thickBot="1" x14ac:dyDescent="0.25">
      <c r="A1674" s="788" t="s">
        <v>6</v>
      </c>
      <c r="B1674" s="789" t="s">
        <v>7</v>
      </c>
      <c r="C1674" s="789" t="s">
        <v>69</v>
      </c>
      <c r="D1674" s="789" t="s">
        <v>8</v>
      </c>
      <c r="E1674" s="789" t="s">
        <v>9</v>
      </c>
      <c r="F1674" s="288" t="s">
        <v>10</v>
      </c>
      <c r="G1674" s="288" t="s">
        <v>11</v>
      </c>
      <c r="H1674" s="288" t="s">
        <v>12</v>
      </c>
      <c r="I1674" s="289" t="s">
        <v>13</v>
      </c>
      <c r="J1674" s="936" t="s">
        <v>0</v>
      </c>
      <c r="K1674" s="936" t="s">
        <v>1</v>
      </c>
      <c r="L1674" s="937"/>
      <c r="M1674" s="18" t="s">
        <v>37</v>
      </c>
      <c r="N1674" s="84"/>
    </row>
    <row r="1675" spans="1:15" ht="27.75" hidden="1" customHeight="1" outlineLevel="1" thickBot="1" x14ac:dyDescent="0.25">
      <c r="A1675" s="1121" t="s">
        <v>268</v>
      </c>
      <c r="B1675" s="1122"/>
      <c r="C1675" s="1122"/>
      <c r="D1675" s="1122"/>
      <c r="E1675" s="1122"/>
      <c r="F1675" s="1122"/>
      <c r="G1675" s="1122"/>
      <c r="H1675" s="1122"/>
      <c r="I1675" s="1123"/>
      <c r="J1675" s="855"/>
      <c r="K1675" s="855"/>
      <c r="L1675" s="469"/>
      <c r="M1675" s="467"/>
    </row>
    <row r="1676" spans="1:15" ht="15.75" hidden="1" outlineLevel="1" x14ac:dyDescent="0.2">
      <c r="A1676" s="1216">
        <v>1</v>
      </c>
      <c r="B1676" s="629"/>
      <c r="C1676" s="630"/>
      <c r="D1676" s="1214"/>
      <c r="E1676" s="1187" t="s">
        <v>15</v>
      </c>
      <c r="F1676" s="1190"/>
      <c r="G1676" s="1190"/>
      <c r="H1676" s="1206">
        <f>D1676*F1676</f>
        <v>0</v>
      </c>
      <c r="I1676" s="1179">
        <f>D1676*G1676</f>
        <v>0</v>
      </c>
      <c r="J1676" s="196">
        <f>SUM(H1676:I1676)</f>
        <v>0</v>
      </c>
      <c r="K1676" s="196">
        <f>J1676*1.27</f>
        <v>0</v>
      </c>
      <c r="M1676" s="1224"/>
      <c r="N1676" s="34"/>
      <c r="O1676" s="422"/>
    </row>
    <row r="1677" spans="1:15" ht="15.75" hidden="1" outlineLevel="1" x14ac:dyDescent="0.2">
      <c r="A1677" s="1177"/>
      <c r="B1677" s="964" t="s">
        <v>326</v>
      </c>
      <c r="C1677" s="631"/>
      <c r="D1677" s="1188"/>
      <c r="E1677" s="1097"/>
      <c r="F1677" s="1095"/>
      <c r="G1677" s="1095"/>
      <c r="H1677" s="1099"/>
      <c r="I1677" s="1098"/>
      <c r="J1677" s="196"/>
      <c r="K1677" s="196"/>
      <c r="L1677" s="273"/>
      <c r="M1677" s="1224"/>
      <c r="N1677" s="34"/>
      <c r="O1677" s="422"/>
    </row>
    <row r="1678" spans="1:15" ht="15.75" hidden="1" outlineLevel="1" x14ac:dyDescent="0.2">
      <c r="A1678" s="1124"/>
      <c r="B1678" s="637" t="s">
        <v>329</v>
      </c>
      <c r="C1678" s="631"/>
      <c r="D1678" s="1188"/>
      <c r="E1678" s="1097"/>
      <c r="F1678" s="1095"/>
      <c r="G1678" s="1095"/>
      <c r="H1678" s="1099"/>
      <c r="I1678" s="1098"/>
      <c r="J1678" s="196"/>
      <c r="K1678" s="196"/>
      <c r="L1678" s="273"/>
      <c r="M1678" s="725"/>
      <c r="N1678" s="34"/>
      <c r="O1678" s="422"/>
    </row>
    <row r="1679" spans="1:15" ht="15.75" hidden="1" outlineLevel="1" x14ac:dyDescent="0.2">
      <c r="A1679" s="1176">
        <v>2</v>
      </c>
      <c r="B1679" s="632"/>
      <c r="C1679" s="634"/>
      <c r="D1679" s="1188"/>
      <c r="E1679" s="1097" t="s">
        <v>15</v>
      </c>
      <c r="F1679" s="1095"/>
      <c r="G1679" s="1095"/>
      <c r="H1679" s="1099">
        <f>D1679*F1679</f>
        <v>0</v>
      </c>
      <c r="I1679" s="1098">
        <f>D1679*G1679</f>
        <v>0</v>
      </c>
      <c r="J1679" s="196">
        <f>SUM(H1679:I1679)</f>
        <v>0</v>
      </c>
      <c r="K1679" s="196">
        <f>J1679*1.27</f>
        <v>0</v>
      </c>
      <c r="L1679" s="273"/>
      <c r="M1679" s="1224"/>
      <c r="N1679" s="34"/>
      <c r="O1679" s="422"/>
    </row>
    <row r="1680" spans="1:15" ht="15.75" hidden="1" outlineLevel="1" x14ac:dyDescent="0.2">
      <c r="A1680" s="1177"/>
      <c r="B1680" s="964" t="s">
        <v>327</v>
      </c>
      <c r="C1680" s="631"/>
      <c r="D1680" s="1188"/>
      <c r="E1680" s="1097"/>
      <c r="F1680" s="1095"/>
      <c r="G1680" s="1095"/>
      <c r="H1680" s="1099"/>
      <c r="I1680" s="1098"/>
      <c r="J1680" s="196"/>
      <c r="K1680" s="196"/>
      <c r="L1680" s="273"/>
      <c r="M1680" s="1224"/>
      <c r="N1680" s="34"/>
      <c r="O1680" s="422"/>
    </row>
    <row r="1681" spans="1:15" ht="16.5" hidden="1" outlineLevel="1" thickBot="1" x14ac:dyDescent="0.25">
      <c r="A1681" s="1178"/>
      <c r="B1681" s="636" t="s">
        <v>328</v>
      </c>
      <c r="C1681" s="633"/>
      <c r="D1681" s="1189"/>
      <c r="E1681" s="1191"/>
      <c r="F1681" s="1192"/>
      <c r="G1681" s="1192"/>
      <c r="H1681" s="1184"/>
      <c r="I1681" s="1203"/>
      <c r="J1681" s="196"/>
      <c r="K1681" s="196"/>
      <c r="L1681" s="273"/>
      <c r="M1681" s="725"/>
      <c r="N1681" s="34"/>
      <c r="O1681" s="422"/>
    </row>
    <row r="1682" spans="1:15" ht="17.25" hidden="1" outlineLevel="1" thickTop="1" thickBot="1" x14ac:dyDescent="0.25">
      <c r="A1682" s="1124">
        <v>3</v>
      </c>
      <c r="B1682" s="298"/>
      <c r="C1682" s="299"/>
      <c r="D1682" s="1197"/>
      <c r="E1682" s="1212" t="s">
        <v>15</v>
      </c>
      <c r="F1682" s="1182"/>
      <c r="G1682" s="1182"/>
      <c r="H1682" s="1180">
        <f>D1682*F1682</f>
        <v>0</v>
      </c>
      <c r="I1682" s="1204">
        <f>D1682*G1682</f>
        <v>0</v>
      </c>
      <c r="J1682" s="196">
        <f>SUM(H1682:I1682)</f>
        <v>0</v>
      </c>
      <c r="K1682" s="196">
        <f>J1682*1.27</f>
        <v>0</v>
      </c>
      <c r="L1682" s="273"/>
      <c r="M1682" s="1224"/>
      <c r="N1682" s="34"/>
      <c r="O1682" s="422"/>
    </row>
    <row r="1683" spans="1:15" ht="16.5" hidden="1" outlineLevel="1" thickTop="1" x14ac:dyDescent="0.2">
      <c r="A1683" s="1115"/>
      <c r="B1683" s="187"/>
      <c r="C1683" s="294"/>
      <c r="D1683" s="1198"/>
      <c r="E1683" s="1213"/>
      <c r="F1683" s="1183"/>
      <c r="G1683" s="1183"/>
      <c r="H1683" s="1181"/>
      <c r="I1683" s="1205"/>
      <c r="J1683" s="196"/>
      <c r="K1683" s="196"/>
      <c r="L1683" s="273"/>
      <c r="M1683" s="1224"/>
      <c r="N1683" s="34"/>
      <c r="O1683" s="422"/>
    </row>
    <row r="1684" spans="1:15" hidden="1" outlineLevel="1" x14ac:dyDescent="0.2">
      <c r="A1684" s="803">
        <v>4</v>
      </c>
      <c r="B1684" s="365"/>
      <c r="C1684" s="382"/>
      <c r="D1684" s="996"/>
      <c r="E1684" s="376"/>
      <c r="F1684" s="379"/>
      <c r="G1684" s="379"/>
      <c r="H1684" s="979">
        <f t="shared" ref="H1684:H1695" si="180">D1684*F1684</f>
        <v>0</v>
      </c>
      <c r="I1684" s="980">
        <f t="shared" ref="I1684:I1695" si="181">D1684*G1684</f>
        <v>0</v>
      </c>
      <c r="J1684" s="186">
        <f t="shared" ref="J1684:J1695" si="182">SUM(H1684:I1684)</f>
        <v>0</v>
      </c>
      <c r="K1684" s="186">
        <f t="shared" ref="K1684:K1695" si="183">J1684*1.27</f>
        <v>0</v>
      </c>
      <c r="L1684" s="994"/>
      <c r="M1684" s="47"/>
      <c r="N1684" s="34"/>
      <c r="O1684" s="422"/>
    </row>
    <row r="1685" spans="1:15" hidden="1" outlineLevel="1" x14ac:dyDescent="0.2">
      <c r="A1685" s="804">
        <v>5</v>
      </c>
      <c r="B1685" s="794"/>
      <c r="C1685" s="795"/>
      <c r="D1685" s="792"/>
      <c r="E1685" s="796"/>
      <c r="F1685" s="790"/>
      <c r="G1685" s="790"/>
      <c r="H1685" s="997">
        <f t="shared" si="180"/>
        <v>0</v>
      </c>
      <c r="I1685" s="998">
        <f t="shared" si="181"/>
        <v>0</v>
      </c>
      <c r="J1685" s="186">
        <f t="shared" si="182"/>
        <v>0</v>
      </c>
      <c r="K1685" s="186">
        <f t="shared" si="183"/>
        <v>0</v>
      </c>
      <c r="L1685" s="994"/>
      <c r="M1685" s="47"/>
      <c r="N1685" s="34"/>
      <c r="O1685" s="422"/>
    </row>
    <row r="1686" spans="1:15" hidden="1" outlineLevel="1" x14ac:dyDescent="0.2">
      <c r="A1686" s="803">
        <v>6</v>
      </c>
      <c r="B1686" s="365"/>
      <c r="C1686" s="382"/>
      <c r="D1686" s="996"/>
      <c r="E1686" s="376"/>
      <c r="F1686" s="379"/>
      <c r="G1686" s="379"/>
      <c r="H1686" s="979">
        <f t="shared" si="180"/>
        <v>0</v>
      </c>
      <c r="I1686" s="980">
        <f t="shared" si="181"/>
        <v>0</v>
      </c>
      <c r="J1686" s="186">
        <f t="shared" si="182"/>
        <v>0</v>
      </c>
      <c r="K1686" s="186">
        <f t="shared" si="183"/>
        <v>0</v>
      </c>
      <c r="L1686" s="994"/>
      <c r="M1686" s="47"/>
      <c r="N1686" s="34"/>
      <c r="O1686" s="422"/>
    </row>
    <row r="1687" spans="1:15" hidden="1" outlineLevel="1" x14ac:dyDescent="0.2">
      <c r="A1687" s="804">
        <v>7</v>
      </c>
      <c r="B1687" s="365"/>
      <c r="C1687" s="382"/>
      <c r="D1687" s="996"/>
      <c r="E1687" s="376"/>
      <c r="F1687" s="379"/>
      <c r="G1687" s="379"/>
      <c r="H1687" s="979">
        <f t="shared" si="180"/>
        <v>0</v>
      </c>
      <c r="I1687" s="980">
        <f t="shared" si="181"/>
        <v>0</v>
      </c>
      <c r="J1687" s="186">
        <f t="shared" si="182"/>
        <v>0</v>
      </c>
      <c r="K1687" s="186">
        <f t="shared" si="183"/>
        <v>0</v>
      </c>
      <c r="L1687" s="994"/>
      <c r="M1687" s="47"/>
      <c r="N1687" s="34"/>
      <c r="O1687" s="422"/>
    </row>
    <row r="1688" spans="1:15" hidden="1" outlineLevel="1" x14ac:dyDescent="0.2">
      <c r="A1688" s="803">
        <v>8</v>
      </c>
      <c r="B1688" s="794"/>
      <c r="C1688" s="795"/>
      <c r="D1688" s="792"/>
      <c r="E1688" s="796"/>
      <c r="F1688" s="790"/>
      <c r="G1688" s="790"/>
      <c r="H1688" s="997">
        <f t="shared" si="180"/>
        <v>0</v>
      </c>
      <c r="I1688" s="998">
        <f t="shared" si="181"/>
        <v>0</v>
      </c>
      <c r="J1688" s="186">
        <f t="shared" si="182"/>
        <v>0</v>
      </c>
      <c r="K1688" s="186">
        <f t="shared" si="183"/>
        <v>0</v>
      </c>
      <c r="L1688" s="994"/>
      <c r="M1688" s="47"/>
      <c r="N1688" s="34"/>
      <c r="O1688" s="422"/>
    </row>
    <row r="1689" spans="1:15" hidden="1" outlineLevel="1" x14ac:dyDescent="0.2">
      <c r="A1689" s="804">
        <v>9</v>
      </c>
      <c r="B1689" s="365"/>
      <c r="C1689" s="382"/>
      <c r="D1689" s="996"/>
      <c r="E1689" s="376"/>
      <c r="F1689" s="379"/>
      <c r="G1689" s="379"/>
      <c r="H1689" s="979">
        <f t="shared" si="180"/>
        <v>0</v>
      </c>
      <c r="I1689" s="980">
        <f t="shared" si="181"/>
        <v>0</v>
      </c>
      <c r="J1689" s="186">
        <f t="shared" si="182"/>
        <v>0</v>
      </c>
      <c r="K1689" s="186">
        <f t="shared" si="183"/>
        <v>0</v>
      </c>
      <c r="L1689" s="994"/>
      <c r="M1689" s="47"/>
      <c r="N1689" s="34"/>
      <c r="O1689" s="422"/>
    </row>
    <row r="1690" spans="1:15" hidden="1" outlineLevel="1" x14ac:dyDescent="0.2">
      <c r="A1690" s="803">
        <v>10</v>
      </c>
      <c r="B1690" s="365"/>
      <c r="C1690" s="382"/>
      <c r="D1690" s="996"/>
      <c r="E1690" s="376"/>
      <c r="F1690" s="379"/>
      <c r="G1690" s="379"/>
      <c r="H1690" s="979">
        <f t="shared" si="180"/>
        <v>0</v>
      </c>
      <c r="I1690" s="980">
        <f t="shared" si="181"/>
        <v>0</v>
      </c>
      <c r="J1690" s="186">
        <f t="shared" si="182"/>
        <v>0</v>
      </c>
      <c r="K1690" s="186">
        <f t="shared" si="183"/>
        <v>0</v>
      </c>
      <c r="L1690" s="994"/>
      <c r="M1690" s="47"/>
      <c r="N1690" s="34"/>
      <c r="O1690" s="422"/>
    </row>
    <row r="1691" spans="1:15" hidden="1" outlineLevel="1" x14ac:dyDescent="0.2">
      <c r="A1691" s="804">
        <v>11</v>
      </c>
      <c r="B1691" s="365"/>
      <c r="C1691" s="382"/>
      <c r="D1691" s="996"/>
      <c r="E1691" s="376"/>
      <c r="F1691" s="379"/>
      <c r="G1691" s="379"/>
      <c r="H1691" s="979">
        <f t="shared" si="180"/>
        <v>0</v>
      </c>
      <c r="I1691" s="980">
        <f t="shared" si="181"/>
        <v>0</v>
      </c>
      <c r="J1691" s="186">
        <f t="shared" si="182"/>
        <v>0</v>
      </c>
      <c r="K1691" s="186">
        <f t="shared" si="183"/>
        <v>0</v>
      </c>
      <c r="L1691" s="994"/>
      <c r="M1691" s="47"/>
      <c r="N1691" s="34"/>
      <c r="O1691" s="422"/>
    </row>
    <row r="1692" spans="1:15" hidden="1" outlineLevel="1" x14ac:dyDescent="0.2">
      <c r="A1692" s="803">
        <v>12</v>
      </c>
      <c r="B1692" s="794"/>
      <c r="C1692" s="795"/>
      <c r="D1692" s="792"/>
      <c r="E1692" s="796"/>
      <c r="F1692" s="790"/>
      <c r="G1692" s="790"/>
      <c r="H1692" s="997">
        <f t="shared" si="180"/>
        <v>0</v>
      </c>
      <c r="I1692" s="998">
        <f t="shared" si="181"/>
        <v>0</v>
      </c>
      <c r="J1692" s="186">
        <f t="shared" si="182"/>
        <v>0</v>
      </c>
      <c r="K1692" s="186">
        <f t="shared" si="183"/>
        <v>0</v>
      </c>
      <c r="L1692" s="994"/>
      <c r="M1692" s="47"/>
      <c r="N1692" s="34"/>
      <c r="O1692" s="422"/>
    </row>
    <row r="1693" spans="1:15" hidden="1" outlineLevel="1" x14ac:dyDescent="0.2">
      <c r="A1693" s="804">
        <v>13</v>
      </c>
      <c r="B1693" s="365"/>
      <c r="C1693" s="382"/>
      <c r="D1693" s="996"/>
      <c r="E1693" s="376"/>
      <c r="F1693" s="379"/>
      <c r="G1693" s="379"/>
      <c r="H1693" s="979">
        <f t="shared" si="180"/>
        <v>0</v>
      </c>
      <c r="I1693" s="980">
        <f t="shared" si="181"/>
        <v>0</v>
      </c>
      <c r="J1693" s="186">
        <f t="shared" si="182"/>
        <v>0</v>
      </c>
      <c r="K1693" s="186">
        <f t="shared" si="183"/>
        <v>0</v>
      </c>
      <c r="L1693" s="994"/>
      <c r="M1693" s="47"/>
      <c r="N1693" s="34"/>
      <c r="O1693" s="422"/>
    </row>
    <row r="1694" spans="1:15" hidden="1" outlineLevel="1" x14ac:dyDescent="0.2">
      <c r="A1694" s="803">
        <v>14</v>
      </c>
      <c r="B1694" s="365"/>
      <c r="C1694" s="382"/>
      <c r="D1694" s="996"/>
      <c r="E1694" s="376"/>
      <c r="F1694" s="379"/>
      <c r="G1694" s="379"/>
      <c r="H1694" s="979">
        <f t="shared" si="180"/>
        <v>0</v>
      </c>
      <c r="I1694" s="980">
        <f t="shared" si="181"/>
        <v>0</v>
      </c>
      <c r="J1694" s="186">
        <f t="shared" si="182"/>
        <v>0</v>
      </c>
      <c r="K1694" s="186">
        <f t="shared" si="183"/>
        <v>0</v>
      </c>
      <c r="L1694" s="994"/>
      <c r="M1694" s="47"/>
      <c r="N1694" s="34"/>
      <c r="O1694" s="422"/>
    </row>
    <row r="1695" spans="1:15" s="537" customFormat="1" ht="13.5" hidden="1" outlineLevel="1" thickBot="1" x14ac:dyDescent="0.25">
      <c r="A1695" s="805">
        <v>15</v>
      </c>
      <c r="B1695" s="798" t="s">
        <v>147</v>
      </c>
      <c r="C1695" s="797"/>
      <c r="D1695" s="793"/>
      <c r="E1695" s="798" t="s">
        <v>26</v>
      </c>
      <c r="F1695" s="791"/>
      <c r="G1695" s="791"/>
      <c r="H1695" s="924">
        <f t="shared" si="180"/>
        <v>0</v>
      </c>
      <c r="I1695" s="925">
        <f t="shared" si="181"/>
        <v>0</v>
      </c>
      <c r="J1695" s="196">
        <f t="shared" si="182"/>
        <v>0</v>
      </c>
      <c r="K1695" s="196">
        <f t="shared" si="183"/>
        <v>0</v>
      </c>
      <c r="L1695" s="273"/>
      <c r="M1695" s="47"/>
      <c r="N1695" s="34"/>
    </row>
    <row r="1696" spans="1:15" s="537" customFormat="1" ht="28.5" hidden="1" customHeight="1" outlineLevel="1" thickBot="1" x14ac:dyDescent="0.25">
      <c r="A1696" s="1118" t="s">
        <v>321</v>
      </c>
      <c r="B1696" s="1119"/>
      <c r="C1696" s="799"/>
      <c r="D1696" s="800"/>
      <c r="E1696" s="801"/>
      <c r="F1696" s="802"/>
      <c r="G1696" s="802"/>
      <c r="H1696" s="198">
        <f>ROUND(SUM(H1675:H1695),0)</f>
        <v>0</v>
      </c>
      <c r="I1696" s="198">
        <f>ROUND(SUM(I1675:I1695),0)</f>
        <v>0</v>
      </c>
      <c r="J1696" s="199">
        <f>ROUND(SUM(J1676:J1695),0)</f>
        <v>0</v>
      </c>
      <c r="K1696" s="199">
        <f>ROUND(SUM(K1676:K1695),0)</f>
        <v>0</v>
      </c>
      <c r="L1696" s="274"/>
      <c r="M1696" s="47"/>
      <c r="N1696" s="34"/>
    </row>
    <row r="1697" spans="1:15" ht="27.75" hidden="1" customHeight="1" outlineLevel="1" thickBot="1" x14ac:dyDescent="0.25">
      <c r="A1697" s="1121" t="s">
        <v>267</v>
      </c>
      <c r="B1697" s="1122"/>
      <c r="C1697" s="1122"/>
      <c r="D1697" s="1122"/>
      <c r="E1697" s="1122"/>
      <c r="F1697" s="1122"/>
      <c r="G1697" s="1122"/>
      <c r="H1697" s="1122"/>
      <c r="I1697" s="1123"/>
      <c r="J1697" s="855"/>
      <c r="K1697" s="855"/>
      <c r="L1697" s="469"/>
      <c r="M1697" s="467"/>
    </row>
    <row r="1698" spans="1:15" s="537" customFormat="1" ht="15.75" hidden="1" outlineLevel="1" x14ac:dyDescent="0.2">
      <c r="A1698" s="1210">
        <v>1</v>
      </c>
      <c r="B1698" s="298"/>
      <c r="C1698" s="706"/>
      <c r="D1698" s="1219"/>
      <c r="E1698" s="1218" t="s">
        <v>21</v>
      </c>
      <c r="F1698" s="1209"/>
      <c r="G1698" s="1209"/>
      <c r="H1698" s="1223">
        <f>D1698*F1698</f>
        <v>0</v>
      </c>
      <c r="I1698" s="1202">
        <f>D1698*G1698</f>
        <v>0</v>
      </c>
      <c r="J1698" s="196">
        <f>SUM(H1698:I1698)</f>
        <v>0</v>
      </c>
      <c r="K1698" s="196">
        <f>J1698*1.27</f>
        <v>0</v>
      </c>
      <c r="L1698" s="273"/>
      <c r="M1698" s="1224"/>
      <c r="N1698" s="34"/>
    </row>
    <row r="1699" spans="1:15" s="537" customFormat="1" ht="15.75" hidden="1" outlineLevel="1" x14ac:dyDescent="0.2">
      <c r="A1699" s="1211"/>
      <c r="B1699" s="35"/>
      <c r="C1699" s="684"/>
      <c r="D1699" s="1220"/>
      <c r="E1699" s="1096"/>
      <c r="F1699" s="1094"/>
      <c r="G1699" s="1094"/>
      <c r="H1699" s="1125"/>
      <c r="I1699" s="1126"/>
      <c r="J1699" s="196"/>
      <c r="K1699" s="196"/>
      <c r="L1699" s="273"/>
      <c r="M1699" s="1224"/>
      <c r="N1699" s="34"/>
    </row>
    <row r="1700" spans="1:15" hidden="1" outlineLevel="1" x14ac:dyDescent="0.2">
      <c r="A1700" s="995">
        <v>2</v>
      </c>
      <c r="B1700" s="365"/>
      <c r="C1700" s="382"/>
      <c r="D1700" s="806"/>
      <c r="E1700" s="376"/>
      <c r="F1700" s="379"/>
      <c r="G1700" s="379"/>
      <c r="H1700" s="979">
        <f>D1700*F1700</f>
        <v>0</v>
      </c>
      <c r="I1700" s="980">
        <f>D1700*G1700</f>
        <v>0</v>
      </c>
      <c r="J1700" s="186">
        <f>SUM(H1700:I1700)</f>
        <v>0</v>
      </c>
      <c r="K1700" s="186">
        <f>J1700*1.27</f>
        <v>0</v>
      </c>
      <c r="L1700" s="994"/>
      <c r="M1700" s="47"/>
      <c r="N1700" s="34"/>
      <c r="O1700" s="422"/>
    </row>
    <row r="1701" spans="1:15" hidden="1" outlineLevel="1" x14ac:dyDescent="0.2">
      <c r="A1701" s="995">
        <v>3</v>
      </c>
      <c r="B1701" s="365"/>
      <c r="C1701" s="382"/>
      <c r="D1701" s="806"/>
      <c r="E1701" s="376"/>
      <c r="F1701" s="379"/>
      <c r="G1701" s="379"/>
      <c r="H1701" s="979">
        <f>D1701*F1701</f>
        <v>0</v>
      </c>
      <c r="I1701" s="980">
        <f>D1701*G1701</f>
        <v>0</v>
      </c>
      <c r="J1701" s="186">
        <f>SUM(H1701:I1701)</f>
        <v>0</v>
      </c>
      <c r="K1701" s="186">
        <f>J1701*1.27</f>
        <v>0</v>
      </c>
      <c r="L1701" s="994"/>
      <c r="M1701" s="47"/>
      <c r="N1701" s="34"/>
      <c r="O1701" s="422"/>
    </row>
    <row r="1702" spans="1:15" hidden="1" outlineLevel="1" x14ac:dyDescent="0.2">
      <c r="A1702" s="995">
        <v>4</v>
      </c>
      <c r="B1702" s="365"/>
      <c r="C1702" s="382"/>
      <c r="D1702" s="806"/>
      <c r="E1702" s="376"/>
      <c r="F1702" s="379"/>
      <c r="G1702" s="379"/>
      <c r="H1702" s="979">
        <f>D1702*F1702</f>
        <v>0</v>
      </c>
      <c r="I1702" s="980">
        <f>D1702*G1702</f>
        <v>0</v>
      </c>
      <c r="J1702" s="186">
        <f>SUM(H1702:I1702)</f>
        <v>0</v>
      </c>
      <c r="K1702" s="186">
        <f>J1702*1.27</f>
        <v>0</v>
      </c>
      <c r="L1702" s="994"/>
      <c r="M1702" s="47"/>
      <c r="N1702" s="34"/>
      <c r="O1702" s="422"/>
    </row>
    <row r="1703" spans="1:15" s="422" customFormat="1" ht="13.5" hidden="1" outlineLevel="1" thickBot="1" x14ac:dyDescent="0.25">
      <c r="A1703" s="15">
        <v>5</v>
      </c>
      <c r="B1703" s="791"/>
      <c r="C1703" s="797"/>
      <c r="D1703" s="807"/>
      <c r="E1703" s="791"/>
      <c r="F1703" s="791"/>
      <c r="G1703" s="791"/>
      <c r="H1703" s="979">
        <f>D1703*F1703</f>
        <v>0</v>
      </c>
      <c r="I1703" s="980">
        <f>D1703*G1703</f>
        <v>0</v>
      </c>
      <c r="J1703" s="186">
        <f>SUM(H1703:I1703)</f>
        <v>0</v>
      </c>
      <c r="K1703" s="186">
        <f>J1703*1.27</f>
        <v>0</v>
      </c>
      <c r="L1703" s="994"/>
      <c r="M1703" s="46"/>
      <c r="N1703" s="34"/>
    </row>
    <row r="1704" spans="1:15" s="17" customFormat="1" ht="28.5" hidden="1" customHeight="1" outlineLevel="1" thickBot="1" x14ac:dyDescent="0.25">
      <c r="A1704" s="1110" t="s">
        <v>322</v>
      </c>
      <c r="B1704" s="1111"/>
      <c r="C1704" s="799"/>
      <c r="D1704" s="808"/>
      <c r="E1704" s="809"/>
      <c r="F1704" s="810"/>
      <c r="G1704" s="810"/>
      <c r="H1704" s="198">
        <f>ROUND(SUM(H1698:H1703),0)</f>
        <v>0</v>
      </c>
      <c r="I1704" s="198">
        <f>ROUND(SUM(I1698:I1703),0)</f>
        <v>0</v>
      </c>
      <c r="J1704" s="199">
        <f>ROUND(SUM(J1698:J1703),0)</f>
        <v>0</v>
      </c>
      <c r="K1704" s="199">
        <f>ROUND(SUM(K1698:K1703),0)</f>
        <v>0</v>
      </c>
      <c r="L1704" s="274"/>
      <c r="M1704" s="46"/>
      <c r="N1704" s="34"/>
      <c r="O1704" s="23"/>
    </row>
    <row r="1705" spans="1:15" ht="25.5" customHeight="1" collapsed="1" thickBot="1" x14ac:dyDescent="0.25">
      <c r="A1705" s="643">
        <f>'18'!A53</f>
        <v>0</v>
      </c>
      <c r="B1705" s="644">
        <f>'18'!B53</f>
        <v>0</v>
      </c>
      <c r="C1705" s="645">
        <f>'18'!E53</f>
        <v>0</v>
      </c>
      <c r="D1705" s="645">
        <f>'18'!F53</f>
        <v>0</v>
      </c>
      <c r="E1705" s="645">
        <f>'18'!G53</f>
        <v>0</v>
      </c>
      <c r="F1705" s="1221" t="s">
        <v>20</v>
      </c>
      <c r="G1705" s="1222"/>
      <c r="H1705" s="200">
        <f>H1696+H1704</f>
        <v>0</v>
      </c>
      <c r="I1705" s="201">
        <f>I1696+I1704</f>
        <v>0</v>
      </c>
      <c r="J1705" s="202">
        <f>J1696+J1704</f>
        <v>0</v>
      </c>
      <c r="K1705" s="202">
        <f>K1696+K1704</f>
        <v>0</v>
      </c>
      <c r="L1705" s="300">
        <f>IF(K1676&gt;0,1,0)</f>
        <v>0</v>
      </c>
    </row>
    <row r="1706" spans="1:15" ht="5.25" customHeight="1" thickTop="1" x14ac:dyDescent="0.2">
      <c r="A1706" s="1217"/>
      <c r="B1706" s="1109"/>
      <c r="C1706" s="195"/>
      <c r="D1706" s="276"/>
      <c r="E1706" s="207"/>
      <c r="F1706" s="203"/>
      <c r="G1706" s="203"/>
      <c r="H1706" s="203"/>
      <c r="I1706" s="204"/>
      <c r="J1706" s="205"/>
      <c r="K1706" s="205"/>
      <c r="L1706" s="300"/>
    </row>
    <row r="1707" spans="1:15" ht="12.75" customHeight="1" x14ac:dyDescent="0.2">
      <c r="A1707" s="1207" t="s">
        <v>319</v>
      </c>
      <c r="B1707" s="1208"/>
      <c r="C1707" s="1199">
        <f>K1696</f>
        <v>0</v>
      </c>
      <c r="D1707" s="1199"/>
      <c r="E1707" s="1200"/>
      <c r="F1707" s="811"/>
      <c r="G1707" s="811"/>
      <c r="H1707" s="313">
        <f>H1696</f>
        <v>0</v>
      </c>
      <c r="I1707" s="314">
        <f>I1696</f>
        <v>0</v>
      </c>
      <c r="J1707" s="205"/>
      <c r="K1707" s="205"/>
      <c r="L1707" s="300">
        <f>IF(K1679&gt;0,1,0)</f>
        <v>0</v>
      </c>
      <c r="M1707" s="47"/>
    </row>
    <row r="1708" spans="1:15" ht="12.75" customHeight="1" x14ac:dyDescent="0.2">
      <c r="A1708" s="1185" t="s">
        <v>320</v>
      </c>
      <c r="B1708" s="1186"/>
      <c r="C1708" s="1215">
        <f>K1704</f>
        <v>0</v>
      </c>
      <c r="D1708" s="1215"/>
      <c r="E1708" s="1201"/>
      <c r="F1708" s="812"/>
      <c r="G1708" s="812"/>
      <c r="H1708" s="315">
        <f>H1704</f>
        <v>0</v>
      </c>
      <c r="I1708" s="316">
        <f>I1704</f>
        <v>0</v>
      </c>
      <c r="J1708" s="205"/>
      <c r="K1708" s="205"/>
      <c r="L1708" s="275"/>
      <c r="M1708" s="47"/>
    </row>
    <row r="1709" spans="1:15" ht="12.75" customHeight="1" thickBot="1" x14ac:dyDescent="0.3">
      <c r="A1709" s="1193" t="s">
        <v>145</v>
      </c>
      <c r="B1709" s="1194"/>
      <c r="C1709" s="1195">
        <f>SUM(C1707:D1708)</f>
        <v>0</v>
      </c>
      <c r="D1709" s="1196"/>
      <c r="E1709" s="292" t="str">
        <f>IF(C1709=K1705,"","Hiba!")</f>
        <v/>
      </c>
      <c r="F1709" s="813"/>
      <c r="G1709" s="813"/>
      <c r="H1709" s="813"/>
      <c r="I1709" s="814"/>
      <c r="J1709" s="205"/>
      <c r="K1709" s="205"/>
      <c r="L1709" s="275"/>
      <c r="M1709" s="47"/>
    </row>
    <row r="1710" spans="1:15" ht="6" customHeight="1" thickBot="1" x14ac:dyDescent="0.25">
      <c r="J1710" s="205"/>
      <c r="K1710" s="205"/>
      <c r="L1710" s="275"/>
      <c r="M1710" s="47"/>
    </row>
    <row r="1711" spans="1:15" s="5" customFormat="1" ht="26.25" hidden="1" outlineLevel="1" thickBot="1" x14ac:dyDescent="0.25">
      <c r="A1711" s="788" t="s">
        <v>6</v>
      </c>
      <c r="B1711" s="789" t="s">
        <v>7</v>
      </c>
      <c r="C1711" s="789" t="s">
        <v>69</v>
      </c>
      <c r="D1711" s="789" t="s">
        <v>8</v>
      </c>
      <c r="E1711" s="789" t="s">
        <v>9</v>
      </c>
      <c r="F1711" s="288" t="s">
        <v>10</v>
      </c>
      <c r="G1711" s="288" t="s">
        <v>11</v>
      </c>
      <c r="H1711" s="288" t="s">
        <v>12</v>
      </c>
      <c r="I1711" s="289" t="s">
        <v>13</v>
      </c>
      <c r="J1711" s="936" t="s">
        <v>0</v>
      </c>
      <c r="K1711" s="936" t="s">
        <v>1</v>
      </c>
      <c r="L1711" s="937"/>
      <c r="M1711" s="18" t="s">
        <v>37</v>
      </c>
      <c r="N1711" s="84"/>
    </row>
    <row r="1712" spans="1:15" ht="27.75" hidden="1" customHeight="1" outlineLevel="1" thickBot="1" x14ac:dyDescent="0.25">
      <c r="A1712" s="1121" t="s">
        <v>268</v>
      </c>
      <c r="B1712" s="1122"/>
      <c r="C1712" s="1122"/>
      <c r="D1712" s="1122"/>
      <c r="E1712" s="1122"/>
      <c r="F1712" s="1122"/>
      <c r="G1712" s="1122"/>
      <c r="H1712" s="1122"/>
      <c r="I1712" s="1123"/>
      <c r="J1712" s="855"/>
      <c r="K1712" s="855"/>
      <c r="L1712" s="469"/>
      <c r="M1712" s="467"/>
    </row>
    <row r="1713" spans="1:15" ht="15.75" hidden="1" outlineLevel="1" x14ac:dyDescent="0.2">
      <c r="A1713" s="1216">
        <v>1</v>
      </c>
      <c r="B1713" s="629"/>
      <c r="C1713" s="630"/>
      <c r="D1713" s="1214"/>
      <c r="E1713" s="1187" t="s">
        <v>15</v>
      </c>
      <c r="F1713" s="1190"/>
      <c r="G1713" s="1190"/>
      <c r="H1713" s="1206">
        <f>D1713*F1713</f>
        <v>0</v>
      </c>
      <c r="I1713" s="1179">
        <f>D1713*G1713</f>
        <v>0</v>
      </c>
      <c r="J1713" s="196">
        <f>SUM(H1713:I1713)</f>
        <v>0</v>
      </c>
      <c r="K1713" s="196">
        <f>J1713*1.27</f>
        <v>0</v>
      </c>
      <c r="M1713" s="1224"/>
      <c r="N1713" s="34"/>
      <c r="O1713" s="422"/>
    </row>
    <row r="1714" spans="1:15" ht="15.75" hidden="1" outlineLevel="1" x14ac:dyDescent="0.2">
      <c r="A1714" s="1177"/>
      <c r="B1714" s="964" t="s">
        <v>326</v>
      </c>
      <c r="C1714" s="631"/>
      <c r="D1714" s="1188"/>
      <c r="E1714" s="1097"/>
      <c r="F1714" s="1095"/>
      <c r="G1714" s="1095"/>
      <c r="H1714" s="1099"/>
      <c r="I1714" s="1098"/>
      <c r="J1714" s="196"/>
      <c r="K1714" s="196"/>
      <c r="L1714" s="273"/>
      <c r="M1714" s="1224"/>
      <c r="N1714" s="34"/>
      <c r="O1714" s="422"/>
    </row>
    <row r="1715" spans="1:15" ht="15.75" hidden="1" outlineLevel="1" x14ac:dyDescent="0.2">
      <c r="A1715" s="1124"/>
      <c r="B1715" s="637" t="s">
        <v>329</v>
      </c>
      <c r="C1715" s="631"/>
      <c r="D1715" s="1188"/>
      <c r="E1715" s="1097"/>
      <c r="F1715" s="1095"/>
      <c r="G1715" s="1095"/>
      <c r="H1715" s="1099"/>
      <c r="I1715" s="1098"/>
      <c r="J1715" s="196"/>
      <c r="K1715" s="196"/>
      <c r="L1715" s="273"/>
      <c r="M1715" s="725"/>
      <c r="N1715" s="34"/>
      <c r="O1715" s="422"/>
    </row>
    <row r="1716" spans="1:15" ht="15.75" hidden="1" outlineLevel="1" x14ac:dyDescent="0.2">
      <c r="A1716" s="1176">
        <v>2</v>
      </c>
      <c r="B1716" s="632"/>
      <c r="C1716" s="634"/>
      <c r="D1716" s="1188"/>
      <c r="E1716" s="1097" t="s">
        <v>15</v>
      </c>
      <c r="F1716" s="1095"/>
      <c r="G1716" s="1095"/>
      <c r="H1716" s="1099">
        <f>D1716*F1716</f>
        <v>0</v>
      </c>
      <c r="I1716" s="1098">
        <f>D1716*G1716</f>
        <v>0</v>
      </c>
      <c r="J1716" s="196">
        <f>SUM(H1716:I1716)</f>
        <v>0</v>
      </c>
      <c r="K1716" s="196">
        <f>J1716*1.27</f>
        <v>0</v>
      </c>
      <c r="L1716" s="273"/>
      <c r="M1716" s="1224"/>
      <c r="N1716" s="34"/>
      <c r="O1716" s="422"/>
    </row>
    <row r="1717" spans="1:15" ht="15.75" hidden="1" outlineLevel="1" x14ac:dyDescent="0.2">
      <c r="A1717" s="1177"/>
      <c r="B1717" s="964" t="s">
        <v>327</v>
      </c>
      <c r="C1717" s="631"/>
      <c r="D1717" s="1188"/>
      <c r="E1717" s="1097"/>
      <c r="F1717" s="1095"/>
      <c r="G1717" s="1095"/>
      <c r="H1717" s="1099"/>
      <c r="I1717" s="1098"/>
      <c r="J1717" s="196"/>
      <c r="K1717" s="196"/>
      <c r="L1717" s="273"/>
      <c r="M1717" s="1224"/>
      <c r="N1717" s="34"/>
      <c r="O1717" s="422"/>
    </row>
    <row r="1718" spans="1:15" ht="16.5" hidden="1" outlineLevel="1" thickBot="1" x14ac:dyDescent="0.25">
      <c r="A1718" s="1178"/>
      <c r="B1718" s="636" t="s">
        <v>328</v>
      </c>
      <c r="C1718" s="633"/>
      <c r="D1718" s="1189"/>
      <c r="E1718" s="1191"/>
      <c r="F1718" s="1192"/>
      <c r="G1718" s="1192"/>
      <c r="H1718" s="1184"/>
      <c r="I1718" s="1203"/>
      <c r="J1718" s="196"/>
      <c r="K1718" s="196"/>
      <c r="L1718" s="273"/>
      <c r="M1718" s="725"/>
      <c r="N1718" s="34"/>
      <c r="O1718" s="422"/>
    </row>
    <row r="1719" spans="1:15" ht="17.25" hidden="1" outlineLevel="1" thickTop="1" thickBot="1" x14ac:dyDescent="0.25">
      <c r="A1719" s="1124">
        <v>3</v>
      </c>
      <c r="B1719" s="298"/>
      <c r="C1719" s="299"/>
      <c r="D1719" s="1197"/>
      <c r="E1719" s="1212" t="s">
        <v>15</v>
      </c>
      <c r="F1719" s="1182"/>
      <c r="G1719" s="1182"/>
      <c r="H1719" s="1180">
        <f>D1719*F1719</f>
        <v>0</v>
      </c>
      <c r="I1719" s="1204">
        <f>D1719*G1719</f>
        <v>0</v>
      </c>
      <c r="J1719" s="196">
        <f>SUM(H1719:I1719)</f>
        <v>0</v>
      </c>
      <c r="K1719" s="196">
        <f>J1719*1.27</f>
        <v>0</v>
      </c>
      <c r="L1719" s="273"/>
      <c r="M1719" s="1224"/>
      <c r="N1719" s="34"/>
      <c r="O1719" s="422"/>
    </row>
    <row r="1720" spans="1:15" ht="16.5" hidden="1" outlineLevel="1" thickTop="1" x14ac:dyDescent="0.2">
      <c r="A1720" s="1115"/>
      <c r="B1720" s="187"/>
      <c r="C1720" s="294"/>
      <c r="D1720" s="1198"/>
      <c r="E1720" s="1213"/>
      <c r="F1720" s="1183"/>
      <c r="G1720" s="1183"/>
      <c r="H1720" s="1181"/>
      <c r="I1720" s="1205"/>
      <c r="J1720" s="196"/>
      <c r="K1720" s="196"/>
      <c r="L1720" s="273"/>
      <c r="M1720" s="1224"/>
      <c r="N1720" s="34"/>
      <c r="O1720" s="422"/>
    </row>
    <row r="1721" spans="1:15" hidden="1" outlineLevel="1" x14ac:dyDescent="0.2">
      <c r="A1721" s="803">
        <v>4</v>
      </c>
      <c r="B1721" s="365"/>
      <c r="C1721" s="382"/>
      <c r="D1721" s="996"/>
      <c r="E1721" s="376"/>
      <c r="F1721" s="379"/>
      <c r="G1721" s="379"/>
      <c r="H1721" s="979">
        <f t="shared" ref="H1721:H1732" si="184">D1721*F1721</f>
        <v>0</v>
      </c>
      <c r="I1721" s="980">
        <f t="shared" ref="I1721:I1732" si="185">D1721*G1721</f>
        <v>0</v>
      </c>
      <c r="J1721" s="186">
        <f t="shared" ref="J1721:J1732" si="186">SUM(H1721:I1721)</f>
        <v>0</v>
      </c>
      <c r="K1721" s="186">
        <f t="shared" ref="K1721:K1732" si="187">J1721*1.27</f>
        <v>0</v>
      </c>
      <c r="L1721" s="994"/>
      <c r="M1721" s="47"/>
      <c r="N1721" s="34"/>
      <c r="O1721" s="422"/>
    </row>
    <row r="1722" spans="1:15" hidden="1" outlineLevel="1" x14ac:dyDescent="0.2">
      <c r="A1722" s="804">
        <v>5</v>
      </c>
      <c r="B1722" s="794"/>
      <c r="C1722" s="795"/>
      <c r="D1722" s="792"/>
      <c r="E1722" s="796"/>
      <c r="F1722" s="790"/>
      <c r="G1722" s="790"/>
      <c r="H1722" s="997">
        <f t="shared" si="184"/>
        <v>0</v>
      </c>
      <c r="I1722" s="998">
        <f t="shared" si="185"/>
        <v>0</v>
      </c>
      <c r="J1722" s="186">
        <f t="shared" si="186"/>
        <v>0</v>
      </c>
      <c r="K1722" s="186">
        <f t="shared" si="187"/>
        <v>0</v>
      </c>
      <c r="L1722" s="994"/>
      <c r="M1722" s="47"/>
      <c r="N1722" s="34"/>
      <c r="O1722" s="422"/>
    </row>
    <row r="1723" spans="1:15" hidden="1" outlineLevel="1" x14ac:dyDescent="0.2">
      <c r="A1723" s="803">
        <v>6</v>
      </c>
      <c r="B1723" s="365"/>
      <c r="C1723" s="382"/>
      <c r="D1723" s="996"/>
      <c r="E1723" s="376"/>
      <c r="F1723" s="379"/>
      <c r="G1723" s="379"/>
      <c r="H1723" s="979">
        <f t="shared" si="184"/>
        <v>0</v>
      </c>
      <c r="I1723" s="980">
        <f t="shared" si="185"/>
        <v>0</v>
      </c>
      <c r="J1723" s="186">
        <f t="shared" si="186"/>
        <v>0</v>
      </c>
      <c r="K1723" s="186">
        <f t="shared" si="187"/>
        <v>0</v>
      </c>
      <c r="L1723" s="994"/>
      <c r="M1723" s="47"/>
      <c r="N1723" s="34"/>
      <c r="O1723" s="422"/>
    </row>
    <row r="1724" spans="1:15" hidden="1" outlineLevel="1" x14ac:dyDescent="0.2">
      <c r="A1724" s="804">
        <v>7</v>
      </c>
      <c r="B1724" s="365"/>
      <c r="C1724" s="382"/>
      <c r="D1724" s="996"/>
      <c r="E1724" s="376"/>
      <c r="F1724" s="379"/>
      <c r="G1724" s="379"/>
      <c r="H1724" s="979">
        <f t="shared" si="184"/>
        <v>0</v>
      </c>
      <c r="I1724" s="980">
        <f t="shared" si="185"/>
        <v>0</v>
      </c>
      <c r="J1724" s="186">
        <f t="shared" si="186"/>
        <v>0</v>
      </c>
      <c r="K1724" s="186">
        <f t="shared" si="187"/>
        <v>0</v>
      </c>
      <c r="L1724" s="994"/>
      <c r="M1724" s="47"/>
      <c r="N1724" s="34"/>
      <c r="O1724" s="422"/>
    </row>
    <row r="1725" spans="1:15" hidden="1" outlineLevel="1" x14ac:dyDescent="0.2">
      <c r="A1725" s="803">
        <v>8</v>
      </c>
      <c r="B1725" s="794"/>
      <c r="C1725" s="795"/>
      <c r="D1725" s="792"/>
      <c r="E1725" s="796"/>
      <c r="F1725" s="790"/>
      <c r="G1725" s="790"/>
      <c r="H1725" s="997">
        <f t="shared" si="184"/>
        <v>0</v>
      </c>
      <c r="I1725" s="998">
        <f t="shared" si="185"/>
        <v>0</v>
      </c>
      <c r="J1725" s="186">
        <f t="shared" si="186"/>
        <v>0</v>
      </c>
      <c r="K1725" s="186">
        <f t="shared" si="187"/>
        <v>0</v>
      </c>
      <c r="L1725" s="994"/>
      <c r="M1725" s="47"/>
      <c r="N1725" s="34"/>
      <c r="O1725" s="422"/>
    </row>
    <row r="1726" spans="1:15" hidden="1" outlineLevel="1" x14ac:dyDescent="0.2">
      <c r="A1726" s="804">
        <v>9</v>
      </c>
      <c r="B1726" s="365"/>
      <c r="C1726" s="382"/>
      <c r="D1726" s="996"/>
      <c r="E1726" s="376"/>
      <c r="F1726" s="379"/>
      <c r="G1726" s="379"/>
      <c r="H1726" s="979">
        <f t="shared" si="184"/>
        <v>0</v>
      </c>
      <c r="I1726" s="980">
        <f t="shared" si="185"/>
        <v>0</v>
      </c>
      <c r="J1726" s="186">
        <f t="shared" si="186"/>
        <v>0</v>
      </c>
      <c r="K1726" s="186">
        <f t="shared" si="187"/>
        <v>0</v>
      </c>
      <c r="L1726" s="994"/>
      <c r="M1726" s="47"/>
      <c r="N1726" s="34"/>
      <c r="O1726" s="422"/>
    </row>
    <row r="1727" spans="1:15" hidden="1" outlineLevel="1" x14ac:dyDescent="0.2">
      <c r="A1727" s="803">
        <v>10</v>
      </c>
      <c r="B1727" s="365"/>
      <c r="C1727" s="382"/>
      <c r="D1727" s="996"/>
      <c r="E1727" s="376"/>
      <c r="F1727" s="379"/>
      <c r="G1727" s="379"/>
      <c r="H1727" s="979">
        <f t="shared" si="184"/>
        <v>0</v>
      </c>
      <c r="I1727" s="980">
        <f t="shared" si="185"/>
        <v>0</v>
      </c>
      <c r="J1727" s="186">
        <f t="shared" si="186"/>
        <v>0</v>
      </c>
      <c r="K1727" s="186">
        <f t="shared" si="187"/>
        <v>0</v>
      </c>
      <c r="L1727" s="994"/>
      <c r="M1727" s="47"/>
      <c r="N1727" s="34"/>
      <c r="O1727" s="422"/>
    </row>
    <row r="1728" spans="1:15" hidden="1" outlineLevel="1" x14ac:dyDescent="0.2">
      <c r="A1728" s="804">
        <v>11</v>
      </c>
      <c r="B1728" s="365"/>
      <c r="C1728" s="382"/>
      <c r="D1728" s="996"/>
      <c r="E1728" s="376"/>
      <c r="F1728" s="379"/>
      <c r="G1728" s="379"/>
      <c r="H1728" s="979">
        <f t="shared" si="184"/>
        <v>0</v>
      </c>
      <c r="I1728" s="980">
        <f t="shared" si="185"/>
        <v>0</v>
      </c>
      <c r="J1728" s="186">
        <f t="shared" si="186"/>
        <v>0</v>
      </c>
      <c r="K1728" s="186">
        <f t="shared" si="187"/>
        <v>0</v>
      </c>
      <c r="L1728" s="994"/>
      <c r="M1728" s="47"/>
      <c r="N1728" s="34"/>
      <c r="O1728" s="422"/>
    </row>
    <row r="1729" spans="1:15" hidden="1" outlineLevel="1" x14ac:dyDescent="0.2">
      <c r="A1729" s="803">
        <v>12</v>
      </c>
      <c r="B1729" s="794"/>
      <c r="C1729" s="795"/>
      <c r="D1729" s="792"/>
      <c r="E1729" s="796"/>
      <c r="F1729" s="790"/>
      <c r="G1729" s="790"/>
      <c r="H1729" s="997">
        <f t="shared" si="184"/>
        <v>0</v>
      </c>
      <c r="I1729" s="998">
        <f t="shared" si="185"/>
        <v>0</v>
      </c>
      <c r="J1729" s="186">
        <f t="shared" si="186"/>
        <v>0</v>
      </c>
      <c r="K1729" s="186">
        <f t="shared" si="187"/>
        <v>0</v>
      </c>
      <c r="L1729" s="994"/>
      <c r="M1729" s="47"/>
      <c r="N1729" s="34"/>
      <c r="O1729" s="422"/>
    </row>
    <row r="1730" spans="1:15" hidden="1" outlineLevel="1" x14ac:dyDescent="0.2">
      <c r="A1730" s="804">
        <v>13</v>
      </c>
      <c r="B1730" s="365"/>
      <c r="C1730" s="382"/>
      <c r="D1730" s="996"/>
      <c r="E1730" s="376"/>
      <c r="F1730" s="379"/>
      <c r="G1730" s="379"/>
      <c r="H1730" s="979">
        <f t="shared" si="184"/>
        <v>0</v>
      </c>
      <c r="I1730" s="980">
        <f t="shared" si="185"/>
        <v>0</v>
      </c>
      <c r="J1730" s="186">
        <f t="shared" si="186"/>
        <v>0</v>
      </c>
      <c r="K1730" s="186">
        <f t="shared" si="187"/>
        <v>0</v>
      </c>
      <c r="L1730" s="994"/>
      <c r="M1730" s="47"/>
      <c r="N1730" s="34"/>
      <c r="O1730" s="422"/>
    </row>
    <row r="1731" spans="1:15" hidden="1" outlineLevel="1" x14ac:dyDescent="0.2">
      <c r="A1731" s="803">
        <v>14</v>
      </c>
      <c r="B1731" s="365"/>
      <c r="C1731" s="382"/>
      <c r="D1731" s="996"/>
      <c r="E1731" s="376"/>
      <c r="F1731" s="379"/>
      <c r="G1731" s="379"/>
      <c r="H1731" s="979">
        <f t="shared" si="184"/>
        <v>0</v>
      </c>
      <c r="I1731" s="980">
        <f t="shared" si="185"/>
        <v>0</v>
      </c>
      <c r="J1731" s="186">
        <f t="shared" si="186"/>
        <v>0</v>
      </c>
      <c r="K1731" s="186">
        <f t="shared" si="187"/>
        <v>0</v>
      </c>
      <c r="L1731" s="994"/>
      <c r="M1731" s="47"/>
      <c r="N1731" s="34"/>
      <c r="O1731" s="422"/>
    </row>
    <row r="1732" spans="1:15" s="537" customFormat="1" ht="13.5" hidden="1" outlineLevel="1" thickBot="1" x14ac:dyDescent="0.25">
      <c r="A1732" s="805">
        <v>15</v>
      </c>
      <c r="B1732" s="798" t="s">
        <v>147</v>
      </c>
      <c r="C1732" s="797"/>
      <c r="D1732" s="793"/>
      <c r="E1732" s="798" t="s">
        <v>26</v>
      </c>
      <c r="F1732" s="791"/>
      <c r="G1732" s="791"/>
      <c r="H1732" s="924">
        <f t="shared" si="184"/>
        <v>0</v>
      </c>
      <c r="I1732" s="925">
        <f t="shared" si="185"/>
        <v>0</v>
      </c>
      <c r="J1732" s="196">
        <f t="shared" si="186"/>
        <v>0</v>
      </c>
      <c r="K1732" s="196">
        <f t="shared" si="187"/>
        <v>0</v>
      </c>
      <c r="L1732" s="273"/>
      <c r="M1732" s="47"/>
      <c r="N1732" s="34"/>
    </row>
    <row r="1733" spans="1:15" s="537" customFormat="1" ht="28.5" hidden="1" customHeight="1" outlineLevel="1" thickBot="1" x14ac:dyDescent="0.25">
      <c r="A1733" s="1118" t="s">
        <v>321</v>
      </c>
      <c r="B1733" s="1119"/>
      <c r="C1733" s="799"/>
      <c r="D1733" s="800"/>
      <c r="E1733" s="801"/>
      <c r="F1733" s="802"/>
      <c r="G1733" s="802"/>
      <c r="H1733" s="198">
        <f>ROUND(SUM(H1712:H1732),0)</f>
        <v>0</v>
      </c>
      <c r="I1733" s="198">
        <f>ROUND(SUM(I1712:I1732),0)</f>
        <v>0</v>
      </c>
      <c r="J1733" s="199">
        <f>ROUND(SUM(J1713:J1732),0)</f>
        <v>0</v>
      </c>
      <c r="K1733" s="199">
        <f>ROUND(SUM(K1713:K1732),0)</f>
        <v>0</v>
      </c>
      <c r="L1733" s="274"/>
      <c r="M1733" s="47"/>
      <c r="N1733" s="34"/>
    </row>
    <row r="1734" spans="1:15" ht="27.75" hidden="1" customHeight="1" outlineLevel="1" thickBot="1" x14ac:dyDescent="0.25">
      <c r="A1734" s="1121" t="s">
        <v>267</v>
      </c>
      <c r="B1734" s="1122"/>
      <c r="C1734" s="1122"/>
      <c r="D1734" s="1122"/>
      <c r="E1734" s="1122"/>
      <c r="F1734" s="1122"/>
      <c r="G1734" s="1122"/>
      <c r="H1734" s="1122"/>
      <c r="I1734" s="1123"/>
      <c r="J1734" s="855"/>
      <c r="K1734" s="855"/>
      <c r="L1734" s="469"/>
      <c r="M1734" s="467"/>
    </row>
    <row r="1735" spans="1:15" s="537" customFormat="1" ht="15.75" hidden="1" outlineLevel="1" x14ac:dyDescent="0.2">
      <c r="A1735" s="1210">
        <v>1</v>
      </c>
      <c r="B1735" s="298"/>
      <c r="C1735" s="706"/>
      <c r="D1735" s="1219"/>
      <c r="E1735" s="1218" t="s">
        <v>21</v>
      </c>
      <c r="F1735" s="1209"/>
      <c r="G1735" s="1209"/>
      <c r="H1735" s="1223">
        <f>D1735*F1735</f>
        <v>0</v>
      </c>
      <c r="I1735" s="1202">
        <f>D1735*G1735</f>
        <v>0</v>
      </c>
      <c r="J1735" s="196">
        <f>SUM(H1735:I1735)</f>
        <v>0</v>
      </c>
      <c r="K1735" s="196">
        <f>J1735*1.27</f>
        <v>0</v>
      </c>
      <c r="L1735" s="273"/>
      <c r="M1735" s="1224"/>
      <c r="N1735" s="34"/>
    </row>
    <row r="1736" spans="1:15" s="537" customFormat="1" ht="15.75" hidden="1" outlineLevel="1" x14ac:dyDescent="0.2">
      <c r="A1736" s="1211"/>
      <c r="B1736" s="35"/>
      <c r="C1736" s="684"/>
      <c r="D1736" s="1220"/>
      <c r="E1736" s="1096"/>
      <c r="F1736" s="1094"/>
      <c r="G1736" s="1094"/>
      <c r="H1736" s="1125"/>
      <c r="I1736" s="1126"/>
      <c r="J1736" s="196"/>
      <c r="K1736" s="196"/>
      <c r="L1736" s="273"/>
      <c r="M1736" s="1224"/>
      <c r="N1736" s="34"/>
    </row>
    <row r="1737" spans="1:15" hidden="1" outlineLevel="1" x14ac:dyDescent="0.2">
      <c r="A1737" s="995">
        <v>2</v>
      </c>
      <c r="B1737" s="365"/>
      <c r="C1737" s="382"/>
      <c r="D1737" s="806"/>
      <c r="E1737" s="376"/>
      <c r="F1737" s="379"/>
      <c r="G1737" s="379"/>
      <c r="H1737" s="979">
        <f>D1737*F1737</f>
        <v>0</v>
      </c>
      <c r="I1737" s="980">
        <f>D1737*G1737</f>
        <v>0</v>
      </c>
      <c r="J1737" s="186">
        <f>SUM(H1737:I1737)</f>
        <v>0</v>
      </c>
      <c r="K1737" s="186">
        <f>J1737*1.27</f>
        <v>0</v>
      </c>
      <c r="L1737" s="994"/>
      <c r="M1737" s="47"/>
      <c r="N1737" s="34"/>
      <c r="O1737" s="422"/>
    </row>
    <row r="1738" spans="1:15" hidden="1" outlineLevel="1" x14ac:dyDescent="0.2">
      <c r="A1738" s="995">
        <v>3</v>
      </c>
      <c r="B1738" s="365"/>
      <c r="C1738" s="382"/>
      <c r="D1738" s="806"/>
      <c r="E1738" s="376"/>
      <c r="F1738" s="379"/>
      <c r="G1738" s="379"/>
      <c r="H1738" s="979">
        <f>D1738*F1738</f>
        <v>0</v>
      </c>
      <c r="I1738" s="980">
        <f>D1738*G1738</f>
        <v>0</v>
      </c>
      <c r="J1738" s="186">
        <f>SUM(H1738:I1738)</f>
        <v>0</v>
      </c>
      <c r="K1738" s="186">
        <f>J1738*1.27</f>
        <v>0</v>
      </c>
      <c r="L1738" s="994"/>
      <c r="M1738" s="47"/>
      <c r="N1738" s="34"/>
      <c r="O1738" s="422"/>
    </row>
    <row r="1739" spans="1:15" hidden="1" outlineLevel="1" x14ac:dyDescent="0.2">
      <c r="A1739" s="995">
        <v>4</v>
      </c>
      <c r="B1739" s="365"/>
      <c r="C1739" s="382"/>
      <c r="D1739" s="806"/>
      <c r="E1739" s="376"/>
      <c r="F1739" s="379"/>
      <c r="G1739" s="379"/>
      <c r="H1739" s="979">
        <f>D1739*F1739</f>
        <v>0</v>
      </c>
      <c r="I1739" s="980">
        <f>D1739*G1739</f>
        <v>0</v>
      </c>
      <c r="J1739" s="186">
        <f>SUM(H1739:I1739)</f>
        <v>0</v>
      </c>
      <c r="K1739" s="186">
        <f>J1739*1.27</f>
        <v>0</v>
      </c>
      <c r="L1739" s="994"/>
      <c r="M1739" s="47"/>
      <c r="N1739" s="34"/>
      <c r="O1739" s="422"/>
    </row>
    <row r="1740" spans="1:15" s="422" customFormat="1" ht="13.5" hidden="1" outlineLevel="1" thickBot="1" x14ac:dyDescent="0.25">
      <c r="A1740" s="15">
        <v>5</v>
      </c>
      <c r="B1740" s="791"/>
      <c r="C1740" s="797"/>
      <c r="D1740" s="807"/>
      <c r="E1740" s="791"/>
      <c r="F1740" s="791"/>
      <c r="G1740" s="791"/>
      <c r="H1740" s="979">
        <f>D1740*F1740</f>
        <v>0</v>
      </c>
      <c r="I1740" s="980">
        <f>D1740*G1740</f>
        <v>0</v>
      </c>
      <c r="J1740" s="186">
        <f>SUM(H1740:I1740)</f>
        <v>0</v>
      </c>
      <c r="K1740" s="186">
        <f>J1740*1.27</f>
        <v>0</v>
      </c>
      <c r="L1740" s="994"/>
      <c r="M1740" s="46"/>
      <c r="N1740" s="34"/>
    </row>
    <row r="1741" spans="1:15" s="17" customFormat="1" ht="28.5" hidden="1" customHeight="1" outlineLevel="1" thickBot="1" x14ac:dyDescent="0.25">
      <c r="A1741" s="1110" t="s">
        <v>322</v>
      </c>
      <c r="B1741" s="1111"/>
      <c r="C1741" s="799"/>
      <c r="D1741" s="808"/>
      <c r="E1741" s="809"/>
      <c r="F1741" s="810"/>
      <c r="G1741" s="810"/>
      <c r="H1741" s="198">
        <f>ROUND(SUM(H1735:H1740),0)</f>
        <v>0</v>
      </c>
      <c r="I1741" s="198">
        <f>ROUND(SUM(I1735:I1740),0)</f>
        <v>0</v>
      </c>
      <c r="J1741" s="199">
        <f>ROUND(SUM(J1735:J1740),0)</f>
        <v>0</v>
      </c>
      <c r="K1741" s="199">
        <f>ROUND(SUM(K1735:K1740),0)</f>
        <v>0</v>
      </c>
      <c r="L1741" s="274"/>
      <c r="M1741" s="46"/>
      <c r="N1741" s="34"/>
      <c r="O1741" s="23"/>
    </row>
    <row r="1742" spans="1:15" ht="25.5" customHeight="1" collapsed="1" thickBot="1" x14ac:dyDescent="0.25">
      <c r="A1742" s="643">
        <f>'18'!A54</f>
        <v>0</v>
      </c>
      <c r="B1742" s="644">
        <f>'18'!B54</f>
        <v>0</v>
      </c>
      <c r="C1742" s="645">
        <f>'18'!E54</f>
        <v>0</v>
      </c>
      <c r="D1742" s="645">
        <f>'18'!F54</f>
        <v>0</v>
      </c>
      <c r="E1742" s="645">
        <f>'18'!G54</f>
        <v>0</v>
      </c>
      <c r="F1742" s="1221" t="s">
        <v>20</v>
      </c>
      <c r="G1742" s="1222"/>
      <c r="H1742" s="200">
        <f>H1733+H1741</f>
        <v>0</v>
      </c>
      <c r="I1742" s="201">
        <f>I1733+I1741</f>
        <v>0</v>
      </c>
      <c r="J1742" s="202">
        <f>J1733+J1741</f>
        <v>0</v>
      </c>
      <c r="K1742" s="202">
        <f>K1733+K1741</f>
        <v>0</v>
      </c>
      <c r="L1742" s="300">
        <f>IF(K1713&gt;0,1,0)</f>
        <v>0</v>
      </c>
    </row>
    <row r="1743" spans="1:15" ht="5.25" customHeight="1" thickTop="1" x14ac:dyDescent="0.2">
      <c r="A1743" s="1217"/>
      <c r="B1743" s="1109"/>
      <c r="C1743" s="195"/>
      <c r="D1743" s="276"/>
      <c r="E1743" s="207"/>
      <c r="F1743" s="203"/>
      <c r="G1743" s="203"/>
      <c r="H1743" s="203"/>
      <c r="I1743" s="204"/>
      <c r="J1743" s="205"/>
      <c r="K1743" s="205"/>
      <c r="L1743" s="300"/>
    </row>
    <row r="1744" spans="1:15" ht="12.75" customHeight="1" x14ac:dyDescent="0.2">
      <c r="A1744" s="1207" t="s">
        <v>319</v>
      </c>
      <c r="B1744" s="1208"/>
      <c r="C1744" s="1199">
        <f>K1733</f>
        <v>0</v>
      </c>
      <c r="D1744" s="1199"/>
      <c r="E1744" s="1200"/>
      <c r="F1744" s="811"/>
      <c r="G1744" s="811"/>
      <c r="H1744" s="313">
        <f>H1733</f>
        <v>0</v>
      </c>
      <c r="I1744" s="314">
        <f>I1733</f>
        <v>0</v>
      </c>
      <c r="J1744" s="205"/>
      <c r="K1744" s="205"/>
      <c r="L1744" s="300">
        <f>IF(K1716&gt;0,1,0)</f>
        <v>0</v>
      </c>
      <c r="M1744" s="47"/>
    </row>
    <row r="1745" spans="1:15" ht="12.75" customHeight="1" x14ac:dyDescent="0.2">
      <c r="A1745" s="1185" t="s">
        <v>320</v>
      </c>
      <c r="B1745" s="1186"/>
      <c r="C1745" s="1215">
        <f>K1741</f>
        <v>0</v>
      </c>
      <c r="D1745" s="1215"/>
      <c r="E1745" s="1201"/>
      <c r="F1745" s="812"/>
      <c r="G1745" s="812"/>
      <c r="H1745" s="315">
        <f>H1741</f>
        <v>0</v>
      </c>
      <c r="I1745" s="316">
        <f>I1741</f>
        <v>0</v>
      </c>
      <c r="J1745" s="205"/>
      <c r="K1745" s="205"/>
      <c r="L1745" s="300"/>
      <c r="M1745" s="47"/>
    </row>
    <row r="1746" spans="1:15" ht="12.75" customHeight="1" thickBot="1" x14ac:dyDescent="0.3">
      <c r="A1746" s="1193" t="s">
        <v>145</v>
      </c>
      <c r="B1746" s="1194"/>
      <c r="C1746" s="1195">
        <f>SUM(C1744:D1745)</f>
        <v>0</v>
      </c>
      <c r="D1746" s="1196"/>
      <c r="E1746" s="292" t="str">
        <f>IF(C1746=K1742,"","Hiba!")</f>
        <v/>
      </c>
      <c r="F1746" s="813"/>
      <c r="G1746" s="813"/>
      <c r="H1746" s="813"/>
      <c r="I1746" s="814"/>
      <c r="J1746" s="205"/>
      <c r="K1746" s="205"/>
      <c r="L1746" s="275"/>
      <c r="M1746" s="47"/>
    </row>
    <row r="1747" spans="1:15" ht="6" customHeight="1" thickBot="1" x14ac:dyDescent="0.25">
      <c r="J1747" s="205"/>
      <c r="K1747" s="205"/>
      <c r="L1747" s="275"/>
      <c r="M1747" s="47"/>
    </row>
    <row r="1748" spans="1:15" s="5" customFormat="1" ht="26.25" hidden="1" outlineLevel="1" thickBot="1" x14ac:dyDescent="0.25">
      <c r="A1748" s="788" t="s">
        <v>6</v>
      </c>
      <c r="B1748" s="789" t="s">
        <v>7</v>
      </c>
      <c r="C1748" s="789" t="s">
        <v>69</v>
      </c>
      <c r="D1748" s="789" t="s">
        <v>8</v>
      </c>
      <c r="E1748" s="789" t="s">
        <v>9</v>
      </c>
      <c r="F1748" s="288" t="s">
        <v>10</v>
      </c>
      <c r="G1748" s="288" t="s">
        <v>11</v>
      </c>
      <c r="H1748" s="288" t="s">
        <v>12</v>
      </c>
      <c r="I1748" s="289" t="s">
        <v>13</v>
      </c>
      <c r="J1748" s="936" t="s">
        <v>0</v>
      </c>
      <c r="K1748" s="936" t="s">
        <v>1</v>
      </c>
      <c r="L1748" s="937"/>
      <c r="M1748" s="18" t="s">
        <v>37</v>
      </c>
      <c r="N1748" s="84"/>
    </row>
    <row r="1749" spans="1:15" ht="27.75" hidden="1" customHeight="1" outlineLevel="1" thickBot="1" x14ac:dyDescent="0.25">
      <c r="A1749" s="1121" t="s">
        <v>268</v>
      </c>
      <c r="B1749" s="1122"/>
      <c r="C1749" s="1122"/>
      <c r="D1749" s="1122"/>
      <c r="E1749" s="1122"/>
      <c r="F1749" s="1122"/>
      <c r="G1749" s="1122"/>
      <c r="H1749" s="1122"/>
      <c r="I1749" s="1123"/>
      <c r="J1749" s="855"/>
      <c r="K1749" s="855"/>
      <c r="L1749" s="469"/>
      <c r="M1749" s="467"/>
    </row>
    <row r="1750" spans="1:15" ht="15.75" hidden="1" outlineLevel="1" x14ac:dyDescent="0.2">
      <c r="A1750" s="1216">
        <v>1</v>
      </c>
      <c r="B1750" s="629"/>
      <c r="C1750" s="630"/>
      <c r="D1750" s="1214"/>
      <c r="E1750" s="1187" t="s">
        <v>15</v>
      </c>
      <c r="F1750" s="1190"/>
      <c r="G1750" s="1190"/>
      <c r="H1750" s="1206">
        <f>D1750*F1750</f>
        <v>0</v>
      </c>
      <c r="I1750" s="1179">
        <f>D1750*G1750</f>
        <v>0</v>
      </c>
      <c r="J1750" s="196">
        <f>SUM(H1750:I1750)</f>
        <v>0</v>
      </c>
      <c r="K1750" s="196">
        <f>J1750*1.27</f>
        <v>0</v>
      </c>
      <c r="M1750" s="1224"/>
      <c r="N1750" s="34"/>
      <c r="O1750" s="422"/>
    </row>
    <row r="1751" spans="1:15" ht="15.75" hidden="1" outlineLevel="1" x14ac:dyDescent="0.2">
      <c r="A1751" s="1177"/>
      <c r="B1751" s="964" t="s">
        <v>326</v>
      </c>
      <c r="C1751" s="631"/>
      <c r="D1751" s="1188"/>
      <c r="E1751" s="1097"/>
      <c r="F1751" s="1095"/>
      <c r="G1751" s="1095"/>
      <c r="H1751" s="1099"/>
      <c r="I1751" s="1098"/>
      <c r="J1751" s="196"/>
      <c r="K1751" s="196"/>
      <c r="L1751" s="273"/>
      <c r="M1751" s="1224"/>
      <c r="N1751" s="34"/>
      <c r="O1751" s="422"/>
    </row>
    <row r="1752" spans="1:15" ht="15.75" hidden="1" outlineLevel="1" x14ac:dyDescent="0.2">
      <c r="A1752" s="1124"/>
      <c r="B1752" s="637" t="s">
        <v>329</v>
      </c>
      <c r="C1752" s="631"/>
      <c r="D1752" s="1188"/>
      <c r="E1752" s="1097"/>
      <c r="F1752" s="1095"/>
      <c r="G1752" s="1095"/>
      <c r="H1752" s="1099"/>
      <c r="I1752" s="1098"/>
      <c r="J1752" s="196"/>
      <c r="K1752" s="196"/>
      <c r="L1752" s="273"/>
      <c r="M1752" s="725"/>
      <c r="N1752" s="34"/>
      <c r="O1752" s="422"/>
    </row>
    <row r="1753" spans="1:15" ht="15.75" hidden="1" outlineLevel="1" x14ac:dyDescent="0.2">
      <c r="A1753" s="1176">
        <v>2</v>
      </c>
      <c r="B1753" s="632"/>
      <c r="C1753" s="634"/>
      <c r="D1753" s="1188"/>
      <c r="E1753" s="1097" t="s">
        <v>15</v>
      </c>
      <c r="F1753" s="1095"/>
      <c r="G1753" s="1095"/>
      <c r="H1753" s="1099">
        <f>D1753*F1753</f>
        <v>0</v>
      </c>
      <c r="I1753" s="1098">
        <f>D1753*G1753</f>
        <v>0</v>
      </c>
      <c r="J1753" s="196">
        <f>SUM(H1753:I1753)</f>
        <v>0</v>
      </c>
      <c r="K1753" s="196">
        <f>J1753*1.27</f>
        <v>0</v>
      </c>
      <c r="L1753" s="273"/>
      <c r="M1753" s="1224"/>
      <c r="N1753" s="34"/>
      <c r="O1753" s="422"/>
    </row>
    <row r="1754" spans="1:15" ht="15.75" hidden="1" outlineLevel="1" x14ac:dyDescent="0.2">
      <c r="A1754" s="1177"/>
      <c r="B1754" s="964" t="s">
        <v>327</v>
      </c>
      <c r="C1754" s="631"/>
      <c r="D1754" s="1188"/>
      <c r="E1754" s="1097"/>
      <c r="F1754" s="1095"/>
      <c r="G1754" s="1095"/>
      <c r="H1754" s="1099"/>
      <c r="I1754" s="1098"/>
      <c r="J1754" s="196"/>
      <c r="K1754" s="196"/>
      <c r="L1754" s="273"/>
      <c r="M1754" s="1224"/>
      <c r="N1754" s="34"/>
      <c r="O1754" s="422"/>
    </row>
    <row r="1755" spans="1:15" ht="16.5" hidden="1" outlineLevel="1" thickBot="1" x14ac:dyDescent="0.25">
      <c r="A1755" s="1178"/>
      <c r="B1755" s="636" t="s">
        <v>328</v>
      </c>
      <c r="C1755" s="633"/>
      <c r="D1755" s="1189"/>
      <c r="E1755" s="1191"/>
      <c r="F1755" s="1192"/>
      <c r="G1755" s="1192"/>
      <c r="H1755" s="1184"/>
      <c r="I1755" s="1203"/>
      <c r="J1755" s="196"/>
      <c r="K1755" s="196"/>
      <c r="L1755" s="273"/>
      <c r="M1755" s="725"/>
      <c r="N1755" s="34"/>
      <c r="O1755" s="422"/>
    </row>
    <row r="1756" spans="1:15" ht="17.25" hidden="1" outlineLevel="1" thickTop="1" thickBot="1" x14ac:dyDescent="0.25">
      <c r="A1756" s="1124">
        <v>3</v>
      </c>
      <c r="B1756" s="298"/>
      <c r="C1756" s="299"/>
      <c r="D1756" s="1197"/>
      <c r="E1756" s="1212" t="s">
        <v>15</v>
      </c>
      <c r="F1756" s="1182"/>
      <c r="G1756" s="1182"/>
      <c r="H1756" s="1180">
        <f>D1756*F1756</f>
        <v>0</v>
      </c>
      <c r="I1756" s="1204">
        <f>D1756*G1756</f>
        <v>0</v>
      </c>
      <c r="J1756" s="196">
        <f>SUM(H1756:I1756)</f>
        <v>0</v>
      </c>
      <c r="K1756" s="196">
        <f>J1756*1.27</f>
        <v>0</v>
      </c>
      <c r="L1756" s="273"/>
      <c r="M1756" s="1224"/>
      <c r="N1756" s="34"/>
      <c r="O1756" s="422"/>
    </row>
    <row r="1757" spans="1:15" ht="16.5" hidden="1" outlineLevel="1" thickTop="1" x14ac:dyDescent="0.2">
      <c r="A1757" s="1115"/>
      <c r="B1757" s="187"/>
      <c r="C1757" s="294"/>
      <c r="D1757" s="1198"/>
      <c r="E1757" s="1213"/>
      <c r="F1757" s="1183"/>
      <c r="G1757" s="1183"/>
      <c r="H1757" s="1181"/>
      <c r="I1757" s="1205"/>
      <c r="J1757" s="196"/>
      <c r="K1757" s="196"/>
      <c r="L1757" s="273"/>
      <c r="M1757" s="1224"/>
      <c r="N1757" s="34"/>
      <c r="O1757" s="422"/>
    </row>
    <row r="1758" spans="1:15" hidden="1" outlineLevel="1" x14ac:dyDescent="0.2">
      <c r="A1758" s="803">
        <v>4</v>
      </c>
      <c r="B1758" s="365"/>
      <c r="C1758" s="382"/>
      <c r="D1758" s="996"/>
      <c r="E1758" s="376"/>
      <c r="F1758" s="379"/>
      <c r="G1758" s="379"/>
      <c r="H1758" s="979">
        <f t="shared" ref="H1758:H1769" si="188">D1758*F1758</f>
        <v>0</v>
      </c>
      <c r="I1758" s="980">
        <f t="shared" ref="I1758:I1769" si="189">D1758*G1758</f>
        <v>0</v>
      </c>
      <c r="J1758" s="186">
        <f t="shared" ref="J1758:J1769" si="190">SUM(H1758:I1758)</f>
        <v>0</v>
      </c>
      <c r="K1758" s="186">
        <f t="shared" ref="K1758:K1769" si="191">J1758*1.27</f>
        <v>0</v>
      </c>
      <c r="L1758" s="994"/>
      <c r="M1758" s="47"/>
      <c r="N1758" s="34"/>
      <c r="O1758" s="422"/>
    </row>
    <row r="1759" spans="1:15" hidden="1" outlineLevel="1" x14ac:dyDescent="0.2">
      <c r="A1759" s="804">
        <v>5</v>
      </c>
      <c r="B1759" s="794"/>
      <c r="C1759" s="795"/>
      <c r="D1759" s="792"/>
      <c r="E1759" s="796"/>
      <c r="F1759" s="790"/>
      <c r="G1759" s="790"/>
      <c r="H1759" s="997">
        <f t="shared" si="188"/>
        <v>0</v>
      </c>
      <c r="I1759" s="998">
        <f t="shared" si="189"/>
        <v>0</v>
      </c>
      <c r="J1759" s="186">
        <f t="shared" si="190"/>
        <v>0</v>
      </c>
      <c r="K1759" s="186">
        <f t="shared" si="191"/>
        <v>0</v>
      </c>
      <c r="L1759" s="994"/>
      <c r="M1759" s="47"/>
      <c r="N1759" s="34"/>
      <c r="O1759" s="422"/>
    </row>
    <row r="1760" spans="1:15" hidden="1" outlineLevel="1" x14ac:dyDescent="0.2">
      <c r="A1760" s="803">
        <v>6</v>
      </c>
      <c r="B1760" s="365"/>
      <c r="C1760" s="382"/>
      <c r="D1760" s="996"/>
      <c r="E1760" s="376"/>
      <c r="F1760" s="379"/>
      <c r="G1760" s="379"/>
      <c r="H1760" s="979">
        <f t="shared" si="188"/>
        <v>0</v>
      </c>
      <c r="I1760" s="980">
        <f t="shared" si="189"/>
        <v>0</v>
      </c>
      <c r="J1760" s="186">
        <f t="shared" si="190"/>
        <v>0</v>
      </c>
      <c r="K1760" s="186">
        <f t="shared" si="191"/>
        <v>0</v>
      </c>
      <c r="L1760" s="994"/>
      <c r="M1760" s="47"/>
      <c r="N1760" s="34"/>
      <c r="O1760" s="422"/>
    </row>
    <row r="1761" spans="1:15" hidden="1" outlineLevel="1" x14ac:dyDescent="0.2">
      <c r="A1761" s="804">
        <v>7</v>
      </c>
      <c r="B1761" s="365"/>
      <c r="C1761" s="382"/>
      <c r="D1761" s="996"/>
      <c r="E1761" s="376"/>
      <c r="F1761" s="379"/>
      <c r="G1761" s="379"/>
      <c r="H1761" s="979">
        <f t="shared" si="188"/>
        <v>0</v>
      </c>
      <c r="I1761" s="980">
        <f t="shared" si="189"/>
        <v>0</v>
      </c>
      <c r="J1761" s="186">
        <f t="shared" si="190"/>
        <v>0</v>
      </c>
      <c r="K1761" s="186">
        <f t="shared" si="191"/>
        <v>0</v>
      </c>
      <c r="L1761" s="994"/>
      <c r="M1761" s="47"/>
      <c r="N1761" s="34"/>
      <c r="O1761" s="422"/>
    </row>
    <row r="1762" spans="1:15" hidden="1" outlineLevel="1" x14ac:dyDescent="0.2">
      <c r="A1762" s="803">
        <v>8</v>
      </c>
      <c r="B1762" s="794"/>
      <c r="C1762" s="795"/>
      <c r="D1762" s="792"/>
      <c r="E1762" s="796"/>
      <c r="F1762" s="790"/>
      <c r="G1762" s="790"/>
      <c r="H1762" s="997">
        <f t="shared" si="188"/>
        <v>0</v>
      </c>
      <c r="I1762" s="998">
        <f t="shared" si="189"/>
        <v>0</v>
      </c>
      <c r="J1762" s="186">
        <f t="shared" si="190"/>
        <v>0</v>
      </c>
      <c r="K1762" s="186">
        <f t="shared" si="191"/>
        <v>0</v>
      </c>
      <c r="L1762" s="994"/>
      <c r="M1762" s="47"/>
      <c r="N1762" s="34"/>
      <c r="O1762" s="422"/>
    </row>
    <row r="1763" spans="1:15" hidden="1" outlineLevel="1" x14ac:dyDescent="0.2">
      <c r="A1763" s="804">
        <v>9</v>
      </c>
      <c r="B1763" s="365"/>
      <c r="C1763" s="382"/>
      <c r="D1763" s="996"/>
      <c r="E1763" s="376"/>
      <c r="F1763" s="379"/>
      <c r="G1763" s="379"/>
      <c r="H1763" s="979">
        <f t="shared" si="188"/>
        <v>0</v>
      </c>
      <c r="I1763" s="980">
        <f t="shared" si="189"/>
        <v>0</v>
      </c>
      <c r="J1763" s="186">
        <f t="shared" si="190"/>
        <v>0</v>
      </c>
      <c r="K1763" s="186">
        <f t="shared" si="191"/>
        <v>0</v>
      </c>
      <c r="L1763" s="994"/>
      <c r="M1763" s="47"/>
      <c r="N1763" s="34"/>
      <c r="O1763" s="422"/>
    </row>
    <row r="1764" spans="1:15" hidden="1" outlineLevel="1" x14ac:dyDescent="0.2">
      <c r="A1764" s="803">
        <v>10</v>
      </c>
      <c r="B1764" s="365"/>
      <c r="C1764" s="382"/>
      <c r="D1764" s="996"/>
      <c r="E1764" s="376"/>
      <c r="F1764" s="379"/>
      <c r="G1764" s="379"/>
      <c r="H1764" s="979">
        <f t="shared" si="188"/>
        <v>0</v>
      </c>
      <c r="I1764" s="980">
        <f t="shared" si="189"/>
        <v>0</v>
      </c>
      <c r="J1764" s="186">
        <f t="shared" si="190"/>
        <v>0</v>
      </c>
      <c r="K1764" s="186">
        <f t="shared" si="191"/>
        <v>0</v>
      </c>
      <c r="L1764" s="994"/>
      <c r="M1764" s="47"/>
      <c r="N1764" s="34"/>
      <c r="O1764" s="422"/>
    </row>
    <row r="1765" spans="1:15" hidden="1" outlineLevel="1" x14ac:dyDescent="0.2">
      <c r="A1765" s="804">
        <v>11</v>
      </c>
      <c r="B1765" s="365"/>
      <c r="C1765" s="382"/>
      <c r="D1765" s="996"/>
      <c r="E1765" s="376"/>
      <c r="F1765" s="379"/>
      <c r="G1765" s="379"/>
      <c r="H1765" s="979">
        <f t="shared" si="188"/>
        <v>0</v>
      </c>
      <c r="I1765" s="980">
        <f t="shared" si="189"/>
        <v>0</v>
      </c>
      <c r="J1765" s="186">
        <f t="shared" si="190"/>
        <v>0</v>
      </c>
      <c r="K1765" s="186">
        <f t="shared" si="191"/>
        <v>0</v>
      </c>
      <c r="L1765" s="994"/>
      <c r="M1765" s="47"/>
      <c r="N1765" s="34"/>
      <c r="O1765" s="422"/>
    </row>
    <row r="1766" spans="1:15" hidden="1" outlineLevel="1" x14ac:dyDescent="0.2">
      <c r="A1766" s="803">
        <v>12</v>
      </c>
      <c r="B1766" s="794"/>
      <c r="C1766" s="795"/>
      <c r="D1766" s="792"/>
      <c r="E1766" s="796"/>
      <c r="F1766" s="790"/>
      <c r="G1766" s="790"/>
      <c r="H1766" s="997">
        <f t="shared" si="188"/>
        <v>0</v>
      </c>
      <c r="I1766" s="998">
        <f t="shared" si="189"/>
        <v>0</v>
      </c>
      <c r="J1766" s="186">
        <f t="shared" si="190"/>
        <v>0</v>
      </c>
      <c r="K1766" s="186">
        <f t="shared" si="191"/>
        <v>0</v>
      </c>
      <c r="L1766" s="994"/>
      <c r="M1766" s="47"/>
      <c r="N1766" s="34"/>
      <c r="O1766" s="422"/>
    </row>
    <row r="1767" spans="1:15" hidden="1" outlineLevel="1" x14ac:dyDescent="0.2">
      <c r="A1767" s="804">
        <v>13</v>
      </c>
      <c r="B1767" s="365"/>
      <c r="C1767" s="382"/>
      <c r="D1767" s="996"/>
      <c r="E1767" s="376"/>
      <c r="F1767" s="379"/>
      <c r="G1767" s="379"/>
      <c r="H1767" s="979">
        <f t="shared" si="188"/>
        <v>0</v>
      </c>
      <c r="I1767" s="980">
        <f t="shared" si="189"/>
        <v>0</v>
      </c>
      <c r="J1767" s="186">
        <f t="shared" si="190"/>
        <v>0</v>
      </c>
      <c r="K1767" s="186">
        <f t="shared" si="191"/>
        <v>0</v>
      </c>
      <c r="L1767" s="994"/>
      <c r="M1767" s="47"/>
      <c r="N1767" s="34"/>
      <c r="O1767" s="422"/>
    </row>
    <row r="1768" spans="1:15" hidden="1" outlineLevel="1" x14ac:dyDescent="0.2">
      <c r="A1768" s="803">
        <v>14</v>
      </c>
      <c r="B1768" s="365"/>
      <c r="C1768" s="382"/>
      <c r="D1768" s="996"/>
      <c r="E1768" s="376"/>
      <c r="F1768" s="379"/>
      <c r="G1768" s="379"/>
      <c r="H1768" s="979">
        <f t="shared" si="188"/>
        <v>0</v>
      </c>
      <c r="I1768" s="980">
        <f t="shared" si="189"/>
        <v>0</v>
      </c>
      <c r="J1768" s="186">
        <f t="shared" si="190"/>
        <v>0</v>
      </c>
      <c r="K1768" s="186">
        <f t="shared" si="191"/>
        <v>0</v>
      </c>
      <c r="L1768" s="994"/>
      <c r="M1768" s="47"/>
      <c r="N1768" s="34"/>
      <c r="O1768" s="422"/>
    </row>
    <row r="1769" spans="1:15" s="537" customFormat="1" ht="13.5" hidden="1" outlineLevel="1" thickBot="1" x14ac:dyDescent="0.25">
      <c r="A1769" s="805">
        <v>15</v>
      </c>
      <c r="B1769" s="798" t="s">
        <v>147</v>
      </c>
      <c r="C1769" s="797"/>
      <c r="D1769" s="793"/>
      <c r="E1769" s="798" t="s">
        <v>26</v>
      </c>
      <c r="F1769" s="791"/>
      <c r="G1769" s="791"/>
      <c r="H1769" s="924">
        <f t="shared" si="188"/>
        <v>0</v>
      </c>
      <c r="I1769" s="925">
        <f t="shared" si="189"/>
        <v>0</v>
      </c>
      <c r="J1769" s="196">
        <f t="shared" si="190"/>
        <v>0</v>
      </c>
      <c r="K1769" s="196">
        <f t="shared" si="191"/>
        <v>0</v>
      </c>
      <c r="L1769" s="273"/>
      <c r="M1769" s="47"/>
      <c r="N1769" s="34"/>
    </row>
    <row r="1770" spans="1:15" s="537" customFormat="1" ht="28.5" hidden="1" customHeight="1" outlineLevel="1" thickBot="1" x14ac:dyDescent="0.25">
      <c r="A1770" s="1118" t="s">
        <v>321</v>
      </c>
      <c r="B1770" s="1119"/>
      <c r="C1770" s="799"/>
      <c r="D1770" s="800"/>
      <c r="E1770" s="801"/>
      <c r="F1770" s="802"/>
      <c r="G1770" s="802"/>
      <c r="H1770" s="198">
        <f>ROUND(SUM(H1749:H1769),0)</f>
        <v>0</v>
      </c>
      <c r="I1770" s="198">
        <f>ROUND(SUM(I1749:I1769),0)</f>
        <v>0</v>
      </c>
      <c r="J1770" s="199">
        <f>ROUND(SUM(J1750:J1769),0)</f>
        <v>0</v>
      </c>
      <c r="K1770" s="199">
        <f>ROUND(SUM(K1750:K1769),0)</f>
        <v>0</v>
      </c>
      <c r="L1770" s="274"/>
      <c r="M1770" s="47"/>
      <c r="N1770" s="34"/>
    </row>
    <row r="1771" spans="1:15" ht="27.75" hidden="1" customHeight="1" outlineLevel="1" thickBot="1" x14ac:dyDescent="0.25">
      <c r="A1771" s="1121" t="s">
        <v>267</v>
      </c>
      <c r="B1771" s="1122"/>
      <c r="C1771" s="1122"/>
      <c r="D1771" s="1122"/>
      <c r="E1771" s="1122"/>
      <c r="F1771" s="1122"/>
      <c r="G1771" s="1122"/>
      <c r="H1771" s="1122"/>
      <c r="I1771" s="1123"/>
      <c r="J1771" s="855"/>
      <c r="K1771" s="855"/>
      <c r="L1771" s="469"/>
      <c r="M1771" s="467"/>
    </row>
    <row r="1772" spans="1:15" s="537" customFormat="1" ht="15.75" hidden="1" outlineLevel="1" x14ac:dyDescent="0.2">
      <c r="A1772" s="1210">
        <v>1</v>
      </c>
      <c r="B1772" s="298"/>
      <c r="C1772" s="706"/>
      <c r="D1772" s="1219"/>
      <c r="E1772" s="1218" t="s">
        <v>21</v>
      </c>
      <c r="F1772" s="1209"/>
      <c r="G1772" s="1209"/>
      <c r="H1772" s="1223">
        <f>D1772*F1772</f>
        <v>0</v>
      </c>
      <c r="I1772" s="1202">
        <f>D1772*G1772</f>
        <v>0</v>
      </c>
      <c r="J1772" s="196">
        <f>SUM(H1772:I1772)</f>
        <v>0</v>
      </c>
      <c r="K1772" s="196">
        <f>J1772*1.27</f>
        <v>0</v>
      </c>
      <c r="L1772" s="273"/>
      <c r="M1772" s="1224"/>
      <c r="N1772" s="34"/>
    </row>
    <row r="1773" spans="1:15" s="537" customFormat="1" ht="15.75" hidden="1" outlineLevel="1" x14ac:dyDescent="0.2">
      <c r="A1773" s="1211"/>
      <c r="B1773" s="35"/>
      <c r="C1773" s="684"/>
      <c r="D1773" s="1220"/>
      <c r="E1773" s="1096"/>
      <c r="F1773" s="1094"/>
      <c r="G1773" s="1094"/>
      <c r="H1773" s="1125"/>
      <c r="I1773" s="1126"/>
      <c r="J1773" s="196"/>
      <c r="K1773" s="196"/>
      <c r="L1773" s="273"/>
      <c r="M1773" s="1224"/>
      <c r="N1773" s="34"/>
    </row>
    <row r="1774" spans="1:15" hidden="1" outlineLevel="1" x14ac:dyDescent="0.2">
      <c r="A1774" s="995">
        <v>2</v>
      </c>
      <c r="B1774" s="365"/>
      <c r="C1774" s="382"/>
      <c r="D1774" s="806"/>
      <c r="E1774" s="376"/>
      <c r="F1774" s="379"/>
      <c r="G1774" s="379"/>
      <c r="H1774" s="979">
        <f>D1774*F1774</f>
        <v>0</v>
      </c>
      <c r="I1774" s="980">
        <f>D1774*G1774</f>
        <v>0</v>
      </c>
      <c r="J1774" s="186">
        <f>SUM(H1774:I1774)</f>
        <v>0</v>
      </c>
      <c r="K1774" s="186">
        <f>J1774*1.27</f>
        <v>0</v>
      </c>
      <c r="L1774" s="994"/>
      <c r="M1774" s="47"/>
      <c r="N1774" s="34"/>
      <c r="O1774" s="422"/>
    </row>
    <row r="1775" spans="1:15" hidden="1" outlineLevel="1" x14ac:dyDescent="0.2">
      <c r="A1775" s="995">
        <v>3</v>
      </c>
      <c r="B1775" s="365"/>
      <c r="C1775" s="382"/>
      <c r="D1775" s="806"/>
      <c r="E1775" s="376"/>
      <c r="F1775" s="379"/>
      <c r="G1775" s="379"/>
      <c r="H1775" s="979">
        <f>D1775*F1775</f>
        <v>0</v>
      </c>
      <c r="I1775" s="980">
        <f>D1775*G1775</f>
        <v>0</v>
      </c>
      <c r="J1775" s="186">
        <f>SUM(H1775:I1775)</f>
        <v>0</v>
      </c>
      <c r="K1775" s="186">
        <f>J1775*1.27</f>
        <v>0</v>
      </c>
      <c r="L1775" s="994"/>
      <c r="M1775" s="47"/>
      <c r="N1775" s="34"/>
      <c r="O1775" s="422"/>
    </row>
    <row r="1776" spans="1:15" hidden="1" outlineLevel="1" x14ac:dyDescent="0.2">
      <c r="A1776" s="995">
        <v>4</v>
      </c>
      <c r="B1776" s="365"/>
      <c r="C1776" s="382"/>
      <c r="D1776" s="806"/>
      <c r="E1776" s="376"/>
      <c r="F1776" s="379"/>
      <c r="G1776" s="379"/>
      <c r="H1776" s="979">
        <f>D1776*F1776</f>
        <v>0</v>
      </c>
      <c r="I1776" s="980">
        <f>D1776*G1776</f>
        <v>0</v>
      </c>
      <c r="J1776" s="186">
        <f>SUM(H1776:I1776)</f>
        <v>0</v>
      </c>
      <c r="K1776" s="186">
        <f>J1776*1.27</f>
        <v>0</v>
      </c>
      <c r="L1776" s="994"/>
      <c r="M1776" s="47"/>
      <c r="N1776" s="34"/>
      <c r="O1776" s="422"/>
    </row>
    <row r="1777" spans="1:15" s="422" customFormat="1" ht="13.5" hidden="1" outlineLevel="1" thickBot="1" x14ac:dyDescent="0.25">
      <c r="A1777" s="15">
        <v>5</v>
      </c>
      <c r="B1777" s="791"/>
      <c r="C1777" s="797"/>
      <c r="D1777" s="807"/>
      <c r="E1777" s="791"/>
      <c r="F1777" s="791"/>
      <c r="G1777" s="791"/>
      <c r="H1777" s="979">
        <f>D1777*F1777</f>
        <v>0</v>
      </c>
      <c r="I1777" s="980">
        <f>D1777*G1777</f>
        <v>0</v>
      </c>
      <c r="J1777" s="186">
        <f>SUM(H1777:I1777)</f>
        <v>0</v>
      </c>
      <c r="K1777" s="186">
        <f>J1777*1.27</f>
        <v>0</v>
      </c>
      <c r="L1777" s="994"/>
      <c r="M1777" s="46"/>
      <c r="N1777" s="34"/>
    </row>
    <row r="1778" spans="1:15" s="17" customFormat="1" ht="28.5" hidden="1" customHeight="1" outlineLevel="1" thickBot="1" x14ac:dyDescent="0.25">
      <c r="A1778" s="1110" t="s">
        <v>322</v>
      </c>
      <c r="B1778" s="1111"/>
      <c r="C1778" s="799"/>
      <c r="D1778" s="808"/>
      <c r="E1778" s="809"/>
      <c r="F1778" s="810"/>
      <c r="G1778" s="810"/>
      <c r="H1778" s="198">
        <f>ROUND(SUM(H1772:H1777),0)</f>
        <v>0</v>
      </c>
      <c r="I1778" s="198">
        <f>ROUND(SUM(I1772:I1777),0)</f>
        <v>0</v>
      </c>
      <c r="J1778" s="199">
        <f>ROUND(SUM(J1772:J1777),0)</f>
        <v>0</v>
      </c>
      <c r="K1778" s="199">
        <f>ROUND(SUM(K1772:K1777),0)</f>
        <v>0</v>
      </c>
      <c r="L1778" s="274"/>
      <c r="M1778" s="46"/>
      <c r="N1778" s="34"/>
      <c r="O1778" s="23"/>
    </row>
    <row r="1779" spans="1:15" ht="25.5" customHeight="1" collapsed="1" thickBot="1" x14ac:dyDescent="0.25">
      <c r="A1779" s="643">
        <f>'18'!A55</f>
        <v>0</v>
      </c>
      <c r="B1779" s="644">
        <f>'18'!B55</f>
        <v>0</v>
      </c>
      <c r="C1779" s="645">
        <f>'18'!E55</f>
        <v>0</v>
      </c>
      <c r="D1779" s="645">
        <f>'18'!F55</f>
        <v>0</v>
      </c>
      <c r="E1779" s="645">
        <f>'18'!G55</f>
        <v>0</v>
      </c>
      <c r="F1779" s="1221" t="s">
        <v>20</v>
      </c>
      <c r="G1779" s="1222"/>
      <c r="H1779" s="200">
        <f>H1770+H1778</f>
        <v>0</v>
      </c>
      <c r="I1779" s="201">
        <f>I1770+I1778</f>
        <v>0</v>
      </c>
      <c r="J1779" s="202">
        <f>J1770+J1778</f>
        <v>0</v>
      </c>
      <c r="K1779" s="202">
        <f>K1770+K1778</f>
        <v>0</v>
      </c>
      <c r="L1779" s="300">
        <f>IF(K1750&gt;0,1,0)</f>
        <v>0</v>
      </c>
    </row>
    <row r="1780" spans="1:15" ht="5.25" customHeight="1" thickTop="1" x14ac:dyDescent="0.2">
      <c r="A1780" s="1217"/>
      <c r="B1780" s="1109"/>
      <c r="C1780" s="195"/>
      <c r="D1780" s="276"/>
      <c r="E1780" s="207"/>
      <c r="F1780" s="203"/>
      <c r="G1780" s="203"/>
      <c r="H1780" s="203"/>
      <c r="I1780" s="204"/>
      <c r="J1780" s="205"/>
      <c r="K1780" s="205"/>
      <c r="L1780" s="300"/>
    </row>
    <row r="1781" spans="1:15" ht="12.75" customHeight="1" x14ac:dyDescent="0.2">
      <c r="A1781" s="1207" t="s">
        <v>319</v>
      </c>
      <c r="B1781" s="1208"/>
      <c r="C1781" s="1199">
        <f>K1770</f>
        <v>0</v>
      </c>
      <c r="D1781" s="1199"/>
      <c r="E1781" s="1200"/>
      <c r="F1781" s="811"/>
      <c r="G1781" s="811"/>
      <c r="H1781" s="313">
        <f>H1770</f>
        <v>0</v>
      </c>
      <c r="I1781" s="314">
        <f>I1770</f>
        <v>0</v>
      </c>
      <c r="J1781" s="205"/>
      <c r="K1781" s="205"/>
      <c r="L1781" s="300">
        <f>IF(K1753&gt;0,1,0)</f>
        <v>0</v>
      </c>
      <c r="M1781" s="47"/>
    </row>
    <row r="1782" spans="1:15" ht="12.75" customHeight="1" x14ac:dyDescent="0.2">
      <c r="A1782" s="1185" t="s">
        <v>320</v>
      </c>
      <c r="B1782" s="1186"/>
      <c r="C1782" s="1215">
        <f>K1778</f>
        <v>0</v>
      </c>
      <c r="D1782" s="1215"/>
      <c r="E1782" s="1201"/>
      <c r="F1782" s="812"/>
      <c r="G1782" s="812"/>
      <c r="H1782" s="315">
        <f>H1778</f>
        <v>0</v>
      </c>
      <c r="I1782" s="316">
        <f>I1778</f>
        <v>0</v>
      </c>
      <c r="J1782" s="205"/>
      <c r="K1782" s="205"/>
      <c r="L1782" s="275"/>
      <c r="M1782" s="47"/>
    </row>
    <row r="1783" spans="1:15" ht="12.75" customHeight="1" thickBot="1" x14ac:dyDescent="0.3">
      <c r="A1783" s="1193" t="s">
        <v>145</v>
      </c>
      <c r="B1783" s="1194"/>
      <c r="C1783" s="1195">
        <f>SUM(C1781:D1782)</f>
        <v>0</v>
      </c>
      <c r="D1783" s="1196"/>
      <c r="E1783" s="292" t="str">
        <f>IF(C1783=K1779,"","Hiba!")</f>
        <v/>
      </c>
      <c r="F1783" s="813"/>
      <c r="G1783" s="813"/>
      <c r="H1783" s="813"/>
      <c r="I1783" s="814"/>
      <c r="J1783" s="205"/>
      <c r="K1783" s="205"/>
      <c r="L1783" s="275"/>
      <c r="M1783" s="47"/>
    </row>
    <row r="1784" spans="1:15" ht="6" customHeight="1" thickBot="1" x14ac:dyDescent="0.25">
      <c r="J1784" s="205"/>
      <c r="K1784" s="205"/>
      <c r="L1784" s="275"/>
      <c r="M1784" s="47"/>
    </row>
    <row r="1785" spans="1:15" s="5" customFormat="1" ht="26.25" hidden="1" outlineLevel="1" thickBot="1" x14ac:dyDescent="0.25">
      <c r="A1785" s="788" t="s">
        <v>6</v>
      </c>
      <c r="B1785" s="789" t="s">
        <v>7</v>
      </c>
      <c r="C1785" s="789" t="s">
        <v>69</v>
      </c>
      <c r="D1785" s="789" t="s">
        <v>8</v>
      </c>
      <c r="E1785" s="789" t="s">
        <v>9</v>
      </c>
      <c r="F1785" s="288" t="s">
        <v>10</v>
      </c>
      <c r="G1785" s="288" t="s">
        <v>11</v>
      </c>
      <c r="H1785" s="288" t="s">
        <v>12</v>
      </c>
      <c r="I1785" s="289" t="s">
        <v>13</v>
      </c>
      <c r="J1785" s="936" t="s">
        <v>0</v>
      </c>
      <c r="K1785" s="936" t="s">
        <v>1</v>
      </c>
      <c r="L1785" s="937"/>
      <c r="M1785" s="18" t="s">
        <v>37</v>
      </c>
      <c r="N1785" s="84"/>
    </row>
    <row r="1786" spans="1:15" ht="27.75" hidden="1" customHeight="1" outlineLevel="1" thickBot="1" x14ac:dyDescent="0.25">
      <c r="A1786" s="1121" t="s">
        <v>268</v>
      </c>
      <c r="B1786" s="1122"/>
      <c r="C1786" s="1122"/>
      <c r="D1786" s="1122"/>
      <c r="E1786" s="1122"/>
      <c r="F1786" s="1122"/>
      <c r="G1786" s="1122"/>
      <c r="H1786" s="1122"/>
      <c r="I1786" s="1123"/>
      <c r="J1786" s="855"/>
      <c r="K1786" s="855"/>
      <c r="L1786" s="469"/>
      <c r="M1786" s="467"/>
    </row>
    <row r="1787" spans="1:15" ht="15.75" hidden="1" outlineLevel="1" x14ac:dyDescent="0.2">
      <c r="A1787" s="1216">
        <v>1</v>
      </c>
      <c r="B1787" s="629"/>
      <c r="C1787" s="630"/>
      <c r="D1787" s="1214"/>
      <c r="E1787" s="1187" t="s">
        <v>15</v>
      </c>
      <c r="F1787" s="1190"/>
      <c r="G1787" s="1190"/>
      <c r="H1787" s="1206">
        <f>D1787*F1787</f>
        <v>0</v>
      </c>
      <c r="I1787" s="1179">
        <f>D1787*G1787</f>
        <v>0</v>
      </c>
      <c r="J1787" s="196">
        <f>SUM(H1787:I1787)</f>
        <v>0</v>
      </c>
      <c r="K1787" s="196">
        <f>J1787*1.27</f>
        <v>0</v>
      </c>
      <c r="M1787" s="1224"/>
      <c r="N1787" s="34"/>
      <c r="O1787" s="422"/>
    </row>
    <row r="1788" spans="1:15" ht="15.75" hidden="1" outlineLevel="1" x14ac:dyDescent="0.2">
      <c r="A1788" s="1177"/>
      <c r="B1788" s="964" t="s">
        <v>326</v>
      </c>
      <c r="C1788" s="631"/>
      <c r="D1788" s="1188"/>
      <c r="E1788" s="1097"/>
      <c r="F1788" s="1095"/>
      <c r="G1788" s="1095"/>
      <c r="H1788" s="1099"/>
      <c r="I1788" s="1098"/>
      <c r="J1788" s="196"/>
      <c r="K1788" s="196"/>
      <c r="L1788" s="273"/>
      <c r="M1788" s="1224"/>
      <c r="N1788" s="34"/>
      <c r="O1788" s="422"/>
    </row>
    <row r="1789" spans="1:15" ht="15.75" hidden="1" outlineLevel="1" x14ac:dyDescent="0.2">
      <c r="A1789" s="1124"/>
      <c r="B1789" s="637" t="s">
        <v>329</v>
      </c>
      <c r="C1789" s="631"/>
      <c r="D1789" s="1188"/>
      <c r="E1789" s="1097"/>
      <c r="F1789" s="1095"/>
      <c r="G1789" s="1095"/>
      <c r="H1789" s="1099"/>
      <c r="I1789" s="1098"/>
      <c r="J1789" s="196"/>
      <c r="K1789" s="196"/>
      <c r="L1789" s="273"/>
      <c r="M1789" s="725"/>
      <c r="N1789" s="34"/>
      <c r="O1789" s="422"/>
    </row>
    <row r="1790" spans="1:15" ht="15.75" hidden="1" outlineLevel="1" x14ac:dyDescent="0.2">
      <c r="A1790" s="1176">
        <v>2</v>
      </c>
      <c r="B1790" s="632"/>
      <c r="C1790" s="634"/>
      <c r="D1790" s="1188"/>
      <c r="E1790" s="1097" t="s">
        <v>15</v>
      </c>
      <c r="F1790" s="1095"/>
      <c r="G1790" s="1095"/>
      <c r="H1790" s="1099">
        <f>D1790*F1790</f>
        <v>0</v>
      </c>
      <c r="I1790" s="1098">
        <f>D1790*G1790</f>
        <v>0</v>
      </c>
      <c r="J1790" s="196">
        <f>SUM(H1790:I1790)</f>
        <v>0</v>
      </c>
      <c r="K1790" s="196">
        <f>J1790*1.27</f>
        <v>0</v>
      </c>
      <c r="L1790" s="273"/>
      <c r="M1790" s="1224"/>
      <c r="N1790" s="34"/>
      <c r="O1790" s="422"/>
    </row>
    <row r="1791" spans="1:15" ht="15.75" hidden="1" outlineLevel="1" x14ac:dyDescent="0.2">
      <c r="A1791" s="1177"/>
      <c r="B1791" s="964" t="s">
        <v>327</v>
      </c>
      <c r="C1791" s="631"/>
      <c r="D1791" s="1188"/>
      <c r="E1791" s="1097"/>
      <c r="F1791" s="1095"/>
      <c r="G1791" s="1095"/>
      <c r="H1791" s="1099"/>
      <c r="I1791" s="1098"/>
      <c r="J1791" s="196"/>
      <c r="K1791" s="196"/>
      <c r="L1791" s="273"/>
      <c r="M1791" s="1224"/>
      <c r="N1791" s="34"/>
      <c r="O1791" s="422"/>
    </row>
    <row r="1792" spans="1:15" ht="16.5" hidden="1" outlineLevel="1" thickBot="1" x14ac:dyDescent="0.25">
      <c r="A1792" s="1178"/>
      <c r="B1792" s="636" t="s">
        <v>328</v>
      </c>
      <c r="C1792" s="633"/>
      <c r="D1792" s="1189"/>
      <c r="E1792" s="1191"/>
      <c r="F1792" s="1192"/>
      <c r="G1792" s="1192"/>
      <c r="H1792" s="1184"/>
      <c r="I1792" s="1203"/>
      <c r="J1792" s="196"/>
      <c r="K1792" s="196"/>
      <c r="L1792" s="273"/>
      <c r="M1792" s="725"/>
      <c r="N1792" s="34"/>
      <c r="O1792" s="422"/>
    </row>
    <row r="1793" spans="1:15" ht="17.25" hidden="1" outlineLevel="1" thickTop="1" thickBot="1" x14ac:dyDescent="0.25">
      <c r="A1793" s="1124">
        <v>3</v>
      </c>
      <c r="B1793" s="298"/>
      <c r="C1793" s="299"/>
      <c r="D1793" s="1197"/>
      <c r="E1793" s="1212" t="s">
        <v>15</v>
      </c>
      <c r="F1793" s="1182"/>
      <c r="G1793" s="1182"/>
      <c r="H1793" s="1180">
        <f>D1793*F1793</f>
        <v>0</v>
      </c>
      <c r="I1793" s="1204">
        <f>D1793*G1793</f>
        <v>0</v>
      </c>
      <c r="J1793" s="196">
        <f>SUM(H1793:I1793)</f>
        <v>0</v>
      </c>
      <c r="K1793" s="196">
        <f>J1793*1.27</f>
        <v>0</v>
      </c>
      <c r="L1793" s="273"/>
      <c r="M1793" s="1224"/>
      <c r="N1793" s="34"/>
      <c r="O1793" s="422"/>
    </row>
    <row r="1794" spans="1:15" ht="16.5" hidden="1" outlineLevel="1" thickTop="1" x14ac:dyDescent="0.2">
      <c r="A1794" s="1115"/>
      <c r="B1794" s="187"/>
      <c r="C1794" s="294"/>
      <c r="D1794" s="1198"/>
      <c r="E1794" s="1213"/>
      <c r="F1794" s="1183"/>
      <c r="G1794" s="1183"/>
      <c r="H1794" s="1181"/>
      <c r="I1794" s="1205"/>
      <c r="J1794" s="196"/>
      <c r="K1794" s="196"/>
      <c r="L1794" s="273"/>
      <c r="M1794" s="1224"/>
      <c r="N1794" s="34"/>
      <c r="O1794" s="422"/>
    </row>
    <row r="1795" spans="1:15" hidden="1" outlineLevel="1" x14ac:dyDescent="0.2">
      <c r="A1795" s="803">
        <v>4</v>
      </c>
      <c r="B1795" s="365"/>
      <c r="C1795" s="382"/>
      <c r="D1795" s="996"/>
      <c r="E1795" s="376"/>
      <c r="F1795" s="379"/>
      <c r="G1795" s="379"/>
      <c r="H1795" s="979">
        <f t="shared" ref="H1795:H1806" si="192">D1795*F1795</f>
        <v>0</v>
      </c>
      <c r="I1795" s="980">
        <f t="shared" ref="I1795:I1806" si="193">D1795*G1795</f>
        <v>0</v>
      </c>
      <c r="J1795" s="186">
        <f t="shared" ref="J1795:J1806" si="194">SUM(H1795:I1795)</f>
        <v>0</v>
      </c>
      <c r="K1795" s="186">
        <f t="shared" ref="K1795:K1806" si="195">J1795*1.27</f>
        <v>0</v>
      </c>
      <c r="L1795" s="994"/>
      <c r="M1795" s="47"/>
      <c r="N1795" s="34"/>
      <c r="O1795" s="422"/>
    </row>
    <row r="1796" spans="1:15" hidden="1" outlineLevel="1" x14ac:dyDescent="0.2">
      <c r="A1796" s="804">
        <v>5</v>
      </c>
      <c r="B1796" s="794"/>
      <c r="C1796" s="795"/>
      <c r="D1796" s="792"/>
      <c r="E1796" s="796"/>
      <c r="F1796" s="790"/>
      <c r="G1796" s="790"/>
      <c r="H1796" s="997">
        <f t="shared" si="192"/>
        <v>0</v>
      </c>
      <c r="I1796" s="998">
        <f t="shared" si="193"/>
        <v>0</v>
      </c>
      <c r="J1796" s="186">
        <f t="shared" si="194"/>
        <v>0</v>
      </c>
      <c r="K1796" s="186">
        <f t="shared" si="195"/>
        <v>0</v>
      </c>
      <c r="L1796" s="994"/>
      <c r="M1796" s="47"/>
      <c r="N1796" s="34"/>
      <c r="O1796" s="422"/>
    </row>
    <row r="1797" spans="1:15" hidden="1" outlineLevel="1" x14ac:dyDescent="0.2">
      <c r="A1797" s="803">
        <v>6</v>
      </c>
      <c r="B1797" s="365"/>
      <c r="C1797" s="382"/>
      <c r="D1797" s="996"/>
      <c r="E1797" s="376"/>
      <c r="F1797" s="379"/>
      <c r="G1797" s="379"/>
      <c r="H1797" s="979">
        <f t="shared" si="192"/>
        <v>0</v>
      </c>
      <c r="I1797" s="980">
        <f t="shared" si="193"/>
        <v>0</v>
      </c>
      <c r="J1797" s="186">
        <f t="shared" si="194"/>
        <v>0</v>
      </c>
      <c r="K1797" s="186">
        <f t="shared" si="195"/>
        <v>0</v>
      </c>
      <c r="L1797" s="994"/>
      <c r="M1797" s="47"/>
      <c r="N1797" s="34"/>
      <c r="O1797" s="422"/>
    </row>
    <row r="1798" spans="1:15" hidden="1" outlineLevel="1" x14ac:dyDescent="0.2">
      <c r="A1798" s="804">
        <v>7</v>
      </c>
      <c r="B1798" s="365"/>
      <c r="C1798" s="382"/>
      <c r="D1798" s="996"/>
      <c r="E1798" s="376"/>
      <c r="F1798" s="379"/>
      <c r="G1798" s="379"/>
      <c r="H1798" s="979">
        <f t="shared" si="192"/>
        <v>0</v>
      </c>
      <c r="I1798" s="980">
        <f t="shared" si="193"/>
        <v>0</v>
      </c>
      <c r="J1798" s="186">
        <f t="shared" si="194"/>
        <v>0</v>
      </c>
      <c r="K1798" s="186">
        <f t="shared" si="195"/>
        <v>0</v>
      </c>
      <c r="L1798" s="994"/>
      <c r="M1798" s="47"/>
      <c r="N1798" s="34"/>
      <c r="O1798" s="422"/>
    </row>
    <row r="1799" spans="1:15" hidden="1" outlineLevel="1" x14ac:dyDescent="0.2">
      <c r="A1799" s="803">
        <v>8</v>
      </c>
      <c r="B1799" s="794"/>
      <c r="C1799" s="795"/>
      <c r="D1799" s="792"/>
      <c r="E1799" s="796"/>
      <c r="F1799" s="790"/>
      <c r="G1799" s="790"/>
      <c r="H1799" s="997">
        <f t="shared" si="192"/>
        <v>0</v>
      </c>
      <c r="I1799" s="998">
        <f t="shared" si="193"/>
        <v>0</v>
      </c>
      <c r="J1799" s="186">
        <f t="shared" si="194"/>
        <v>0</v>
      </c>
      <c r="K1799" s="186">
        <f t="shared" si="195"/>
        <v>0</v>
      </c>
      <c r="L1799" s="994"/>
      <c r="M1799" s="47"/>
      <c r="N1799" s="34"/>
      <c r="O1799" s="422"/>
    </row>
    <row r="1800" spans="1:15" hidden="1" outlineLevel="1" x14ac:dyDescent="0.2">
      <c r="A1800" s="804">
        <v>9</v>
      </c>
      <c r="B1800" s="365"/>
      <c r="C1800" s="382"/>
      <c r="D1800" s="996"/>
      <c r="E1800" s="376"/>
      <c r="F1800" s="379"/>
      <c r="G1800" s="379"/>
      <c r="H1800" s="979">
        <f t="shared" si="192"/>
        <v>0</v>
      </c>
      <c r="I1800" s="980">
        <f t="shared" si="193"/>
        <v>0</v>
      </c>
      <c r="J1800" s="186">
        <f t="shared" si="194"/>
        <v>0</v>
      </c>
      <c r="K1800" s="186">
        <f t="shared" si="195"/>
        <v>0</v>
      </c>
      <c r="L1800" s="994"/>
      <c r="M1800" s="47"/>
      <c r="N1800" s="34"/>
      <c r="O1800" s="422"/>
    </row>
    <row r="1801" spans="1:15" hidden="1" outlineLevel="1" x14ac:dyDescent="0.2">
      <c r="A1801" s="803">
        <v>10</v>
      </c>
      <c r="B1801" s="365"/>
      <c r="C1801" s="382"/>
      <c r="D1801" s="996"/>
      <c r="E1801" s="376"/>
      <c r="F1801" s="379"/>
      <c r="G1801" s="379"/>
      <c r="H1801" s="979">
        <f t="shared" si="192"/>
        <v>0</v>
      </c>
      <c r="I1801" s="980">
        <f t="shared" si="193"/>
        <v>0</v>
      </c>
      <c r="J1801" s="186">
        <f t="shared" si="194"/>
        <v>0</v>
      </c>
      <c r="K1801" s="186">
        <f t="shared" si="195"/>
        <v>0</v>
      </c>
      <c r="L1801" s="994"/>
      <c r="M1801" s="47"/>
      <c r="N1801" s="34"/>
      <c r="O1801" s="422"/>
    </row>
    <row r="1802" spans="1:15" hidden="1" outlineLevel="1" x14ac:dyDescent="0.2">
      <c r="A1802" s="804">
        <v>11</v>
      </c>
      <c r="B1802" s="365"/>
      <c r="C1802" s="382"/>
      <c r="D1802" s="996"/>
      <c r="E1802" s="376"/>
      <c r="F1802" s="379"/>
      <c r="G1802" s="379"/>
      <c r="H1802" s="979">
        <f t="shared" si="192"/>
        <v>0</v>
      </c>
      <c r="I1802" s="980">
        <f t="shared" si="193"/>
        <v>0</v>
      </c>
      <c r="J1802" s="186">
        <f t="shared" si="194"/>
        <v>0</v>
      </c>
      <c r="K1802" s="186">
        <f t="shared" si="195"/>
        <v>0</v>
      </c>
      <c r="L1802" s="994"/>
      <c r="M1802" s="47"/>
      <c r="N1802" s="34"/>
      <c r="O1802" s="422"/>
    </row>
    <row r="1803" spans="1:15" hidden="1" outlineLevel="1" x14ac:dyDescent="0.2">
      <c r="A1803" s="803">
        <v>12</v>
      </c>
      <c r="B1803" s="794"/>
      <c r="C1803" s="795"/>
      <c r="D1803" s="792"/>
      <c r="E1803" s="796"/>
      <c r="F1803" s="790"/>
      <c r="G1803" s="790"/>
      <c r="H1803" s="997">
        <f t="shared" si="192"/>
        <v>0</v>
      </c>
      <c r="I1803" s="998">
        <f t="shared" si="193"/>
        <v>0</v>
      </c>
      <c r="J1803" s="186">
        <f t="shared" si="194"/>
        <v>0</v>
      </c>
      <c r="K1803" s="186">
        <f t="shared" si="195"/>
        <v>0</v>
      </c>
      <c r="L1803" s="994"/>
      <c r="M1803" s="47"/>
      <c r="N1803" s="34"/>
      <c r="O1803" s="422"/>
    </row>
    <row r="1804" spans="1:15" hidden="1" outlineLevel="1" x14ac:dyDescent="0.2">
      <c r="A1804" s="804">
        <v>13</v>
      </c>
      <c r="B1804" s="365"/>
      <c r="C1804" s="382"/>
      <c r="D1804" s="996"/>
      <c r="E1804" s="376"/>
      <c r="F1804" s="379"/>
      <c r="G1804" s="379"/>
      <c r="H1804" s="979">
        <f t="shared" si="192"/>
        <v>0</v>
      </c>
      <c r="I1804" s="980">
        <f t="shared" si="193"/>
        <v>0</v>
      </c>
      <c r="J1804" s="186">
        <f t="shared" si="194"/>
        <v>0</v>
      </c>
      <c r="K1804" s="186">
        <f t="shared" si="195"/>
        <v>0</v>
      </c>
      <c r="L1804" s="994"/>
      <c r="M1804" s="47"/>
      <c r="N1804" s="34"/>
      <c r="O1804" s="422"/>
    </row>
    <row r="1805" spans="1:15" hidden="1" outlineLevel="1" x14ac:dyDescent="0.2">
      <c r="A1805" s="803">
        <v>14</v>
      </c>
      <c r="B1805" s="365"/>
      <c r="C1805" s="382"/>
      <c r="D1805" s="996"/>
      <c r="E1805" s="376"/>
      <c r="F1805" s="379"/>
      <c r="G1805" s="379"/>
      <c r="H1805" s="979">
        <f t="shared" si="192"/>
        <v>0</v>
      </c>
      <c r="I1805" s="980">
        <f t="shared" si="193"/>
        <v>0</v>
      </c>
      <c r="J1805" s="186">
        <f t="shared" si="194"/>
        <v>0</v>
      </c>
      <c r="K1805" s="186">
        <f t="shared" si="195"/>
        <v>0</v>
      </c>
      <c r="L1805" s="994"/>
      <c r="M1805" s="47"/>
      <c r="N1805" s="34"/>
      <c r="O1805" s="422"/>
    </row>
    <row r="1806" spans="1:15" s="537" customFormat="1" ht="13.5" hidden="1" outlineLevel="1" thickBot="1" x14ac:dyDescent="0.25">
      <c r="A1806" s="805">
        <v>15</v>
      </c>
      <c r="B1806" s="798" t="s">
        <v>147</v>
      </c>
      <c r="C1806" s="797"/>
      <c r="D1806" s="793"/>
      <c r="E1806" s="798" t="s">
        <v>26</v>
      </c>
      <c r="F1806" s="791"/>
      <c r="G1806" s="791"/>
      <c r="H1806" s="924">
        <f t="shared" si="192"/>
        <v>0</v>
      </c>
      <c r="I1806" s="925">
        <f t="shared" si="193"/>
        <v>0</v>
      </c>
      <c r="J1806" s="196">
        <f t="shared" si="194"/>
        <v>0</v>
      </c>
      <c r="K1806" s="196">
        <f t="shared" si="195"/>
        <v>0</v>
      </c>
      <c r="L1806" s="273"/>
      <c r="M1806" s="47"/>
      <c r="N1806" s="34"/>
    </row>
    <row r="1807" spans="1:15" s="537" customFormat="1" ht="28.5" hidden="1" customHeight="1" outlineLevel="1" thickBot="1" x14ac:dyDescent="0.25">
      <c r="A1807" s="1118" t="s">
        <v>321</v>
      </c>
      <c r="B1807" s="1119"/>
      <c r="C1807" s="799"/>
      <c r="D1807" s="800"/>
      <c r="E1807" s="801"/>
      <c r="F1807" s="802"/>
      <c r="G1807" s="802"/>
      <c r="H1807" s="198">
        <f>ROUND(SUM(H1786:H1806),0)</f>
        <v>0</v>
      </c>
      <c r="I1807" s="198">
        <f>ROUND(SUM(I1786:I1806),0)</f>
        <v>0</v>
      </c>
      <c r="J1807" s="199">
        <f>ROUND(SUM(J1787:J1806),0)</f>
        <v>0</v>
      </c>
      <c r="K1807" s="199">
        <f>ROUND(SUM(K1787:K1806),0)</f>
        <v>0</v>
      </c>
      <c r="L1807" s="274"/>
      <c r="M1807" s="47"/>
      <c r="N1807" s="34"/>
    </row>
    <row r="1808" spans="1:15" ht="27.75" hidden="1" customHeight="1" outlineLevel="1" thickBot="1" x14ac:dyDescent="0.25">
      <c r="A1808" s="1121" t="s">
        <v>267</v>
      </c>
      <c r="B1808" s="1122"/>
      <c r="C1808" s="1122"/>
      <c r="D1808" s="1122"/>
      <c r="E1808" s="1122"/>
      <c r="F1808" s="1122"/>
      <c r="G1808" s="1122"/>
      <c r="H1808" s="1122"/>
      <c r="I1808" s="1123"/>
      <c r="J1808" s="855"/>
      <c r="K1808" s="855"/>
      <c r="L1808" s="469"/>
      <c r="M1808" s="467"/>
    </row>
    <row r="1809" spans="1:15" s="537" customFormat="1" ht="15.75" hidden="1" outlineLevel="1" x14ac:dyDescent="0.2">
      <c r="A1809" s="1210">
        <v>1</v>
      </c>
      <c r="B1809" s="298"/>
      <c r="C1809" s="706"/>
      <c r="D1809" s="1219"/>
      <c r="E1809" s="1218" t="s">
        <v>21</v>
      </c>
      <c r="F1809" s="1209"/>
      <c r="G1809" s="1209"/>
      <c r="H1809" s="1223">
        <f>D1809*F1809</f>
        <v>0</v>
      </c>
      <c r="I1809" s="1202">
        <f>D1809*G1809</f>
        <v>0</v>
      </c>
      <c r="J1809" s="196">
        <f>SUM(H1809:I1809)</f>
        <v>0</v>
      </c>
      <c r="K1809" s="196">
        <f>J1809*1.27</f>
        <v>0</v>
      </c>
      <c r="L1809" s="273"/>
      <c r="M1809" s="1224"/>
      <c r="N1809" s="34"/>
    </row>
    <row r="1810" spans="1:15" s="537" customFormat="1" ht="15.75" hidden="1" outlineLevel="1" x14ac:dyDescent="0.2">
      <c r="A1810" s="1211"/>
      <c r="B1810" s="35"/>
      <c r="C1810" s="684"/>
      <c r="D1810" s="1220"/>
      <c r="E1810" s="1096"/>
      <c r="F1810" s="1094"/>
      <c r="G1810" s="1094"/>
      <c r="H1810" s="1125"/>
      <c r="I1810" s="1126"/>
      <c r="J1810" s="196"/>
      <c r="K1810" s="196"/>
      <c r="L1810" s="273"/>
      <c r="M1810" s="1224"/>
      <c r="N1810" s="34"/>
    </row>
    <row r="1811" spans="1:15" hidden="1" outlineLevel="1" x14ac:dyDescent="0.2">
      <c r="A1811" s="995">
        <v>2</v>
      </c>
      <c r="B1811" s="365"/>
      <c r="C1811" s="382"/>
      <c r="D1811" s="806"/>
      <c r="E1811" s="376"/>
      <c r="F1811" s="379"/>
      <c r="G1811" s="379"/>
      <c r="H1811" s="979">
        <f>D1811*F1811</f>
        <v>0</v>
      </c>
      <c r="I1811" s="980">
        <f>D1811*G1811</f>
        <v>0</v>
      </c>
      <c r="J1811" s="186">
        <f>SUM(H1811:I1811)</f>
        <v>0</v>
      </c>
      <c r="K1811" s="186">
        <f>J1811*1.27</f>
        <v>0</v>
      </c>
      <c r="L1811" s="994"/>
      <c r="M1811" s="47"/>
      <c r="N1811" s="34"/>
      <c r="O1811" s="422"/>
    </row>
    <row r="1812" spans="1:15" hidden="1" outlineLevel="1" x14ac:dyDescent="0.2">
      <c r="A1812" s="995">
        <v>3</v>
      </c>
      <c r="B1812" s="365"/>
      <c r="C1812" s="382"/>
      <c r="D1812" s="806"/>
      <c r="E1812" s="376"/>
      <c r="F1812" s="379"/>
      <c r="G1812" s="379"/>
      <c r="H1812" s="979">
        <f>D1812*F1812</f>
        <v>0</v>
      </c>
      <c r="I1812" s="980">
        <f>D1812*G1812</f>
        <v>0</v>
      </c>
      <c r="J1812" s="186">
        <f>SUM(H1812:I1812)</f>
        <v>0</v>
      </c>
      <c r="K1812" s="186">
        <f>J1812*1.27</f>
        <v>0</v>
      </c>
      <c r="L1812" s="994"/>
      <c r="M1812" s="47"/>
      <c r="N1812" s="34"/>
      <c r="O1812" s="422"/>
    </row>
    <row r="1813" spans="1:15" hidden="1" outlineLevel="1" x14ac:dyDescent="0.2">
      <c r="A1813" s="995">
        <v>4</v>
      </c>
      <c r="B1813" s="365"/>
      <c r="C1813" s="382"/>
      <c r="D1813" s="806"/>
      <c r="E1813" s="376"/>
      <c r="F1813" s="379"/>
      <c r="G1813" s="379"/>
      <c r="H1813" s="979">
        <f>D1813*F1813</f>
        <v>0</v>
      </c>
      <c r="I1813" s="980">
        <f>D1813*G1813</f>
        <v>0</v>
      </c>
      <c r="J1813" s="186">
        <f>SUM(H1813:I1813)</f>
        <v>0</v>
      </c>
      <c r="K1813" s="186">
        <f>J1813*1.27</f>
        <v>0</v>
      </c>
      <c r="L1813" s="994"/>
      <c r="M1813" s="47"/>
      <c r="N1813" s="34"/>
      <c r="O1813" s="422"/>
    </row>
    <row r="1814" spans="1:15" s="422" customFormat="1" ht="13.5" hidden="1" outlineLevel="1" thickBot="1" x14ac:dyDescent="0.25">
      <c r="A1814" s="15">
        <v>5</v>
      </c>
      <c r="B1814" s="791"/>
      <c r="C1814" s="797"/>
      <c r="D1814" s="807"/>
      <c r="E1814" s="791"/>
      <c r="F1814" s="791"/>
      <c r="G1814" s="791"/>
      <c r="H1814" s="979">
        <f>D1814*F1814</f>
        <v>0</v>
      </c>
      <c r="I1814" s="980">
        <f>D1814*G1814</f>
        <v>0</v>
      </c>
      <c r="J1814" s="186">
        <f>SUM(H1814:I1814)</f>
        <v>0</v>
      </c>
      <c r="K1814" s="186">
        <f>J1814*1.27</f>
        <v>0</v>
      </c>
      <c r="L1814" s="994"/>
      <c r="M1814" s="46"/>
      <c r="N1814" s="34"/>
    </row>
    <row r="1815" spans="1:15" s="17" customFormat="1" ht="28.5" hidden="1" customHeight="1" outlineLevel="1" thickBot="1" x14ac:dyDescent="0.25">
      <c r="A1815" s="1110" t="s">
        <v>322</v>
      </c>
      <c r="B1815" s="1111"/>
      <c r="C1815" s="799"/>
      <c r="D1815" s="808"/>
      <c r="E1815" s="809"/>
      <c r="F1815" s="810"/>
      <c r="G1815" s="810"/>
      <c r="H1815" s="198">
        <f>ROUND(SUM(H1809:H1814),0)</f>
        <v>0</v>
      </c>
      <c r="I1815" s="198">
        <f>ROUND(SUM(I1809:I1814),0)</f>
        <v>0</v>
      </c>
      <c r="J1815" s="199">
        <f>ROUND(SUM(J1809:J1814),0)</f>
        <v>0</v>
      </c>
      <c r="K1815" s="199">
        <f>ROUND(SUM(K1809:K1814),0)</f>
        <v>0</v>
      </c>
      <c r="L1815" s="274"/>
      <c r="M1815" s="46"/>
      <c r="N1815" s="34"/>
      <c r="O1815" s="23"/>
    </row>
    <row r="1816" spans="1:15" ht="25.5" customHeight="1" collapsed="1" thickBot="1" x14ac:dyDescent="0.25">
      <c r="A1816" s="643">
        <f>'18'!A56</f>
        <v>0</v>
      </c>
      <c r="B1816" s="644">
        <f>'18'!B56</f>
        <v>0</v>
      </c>
      <c r="C1816" s="645">
        <f>'18'!E56</f>
        <v>0</v>
      </c>
      <c r="D1816" s="645">
        <f>'18'!F56</f>
        <v>0</v>
      </c>
      <c r="E1816" s="645">
        <f>'18'!G56</f>
        <v>0</v>
      </c>
      <c r="F1816" s="1221" t="s">
        <v>20</v>
      </c>
      <c r="G1816" s="1222"/>
      <c r="H1816" s="200">
        <f>H1807+H1815</f>
        <v>0</v>
      </c>
      <c r="I1816" s="201">
        <f>I1807+I1815</f>
        <v>0</v>
      </c>
      <c r="J1816" s="202">
        <f>J1807+J1815</f>
        <v>0</v>
      </c>
      <c r="K1816" s="202">
        <f>K1807+K1815</f>
        <v>0</v>
      </c>
      <c r="L1816" s="300">
        <f>IF(K1787&gt;0,1,0)</f>
        <v>0</v>
      </c>
    </row>
    <row r="1817" spans="1:15" ht="5.25" customHeight="1" thickTop="1" x14ac:dyDescent="0.2">
      <c r="A1817" s="1217"/>
      <c r="B1817" s="1109"/>
      <c r="C1817" s="195"/>
      <c r="D1817" s="276"/>
      <c r="E1817" s="207"/>
      <c r="F1817" s="203"/>
      <c r="G1817" s="203"/>
      <c r="H1817" s="203"/>
      <c r="I1817" s="204"/>
      <c r="J1817" s="205"/>
      <c r="K1817" s="205"/>
      <c r="L1817" s="300"/>
    </row>
    <row r="1818" spans="1:15" ht="12.75" customHeight="1" x14ac:dyDescent="0.2">
      <c r="A1818" s="1207" t="s">
        <v>319</v>
      </c>
      <c r="B1818" s="1208"/>
      <c r="C1818" s="1199">
        <f>K1807</f>
        <v>0</v>
      </c>
      <c r="D1818" s="1199"/>
      <c r="E1818" s="1200"/>
      <c r="F1818" s="811"/>
      <c r="G1818" s="811"/>
      <c r="H1818" s="313">
        <f>H1807</f>
        <v>0</v>
      </c>
      <c r="I1818" s="314">
        <f>I1807</f>
        <v>0</v>
      </c>
      <c r="J1818" s="205"/>
      <c r="K1818" s="205"/>
      <c r="L1818" s="300">
        <f>IF(K1790&gt;0,1,0)</f>
        <v>0</v>
      </c>
      <c r="M1818" s="47"/>
    </row>
    <row r="1819" spans="1:15" ht="12.75" customHeight="1" x14ac:dyDescent="0.2">
      <c r="A1819" s="1185" t="s">
        <v>320</v>
      </c>
      <c r="B1819" s="1186"/>
      <c r="C1819" s="1215">
        <f>K1815</f>
        <v>0</v>
      </c>
      <c r="D1819" s="1215"/>
      <c r="E1819" s="1201"/>
      <c r="F1819" s="812"/>
      <c r="G1819" s="812"/>
      <c r="H1819" s="315">
        <f>H1815</f>
        <v>0</v>
      </c>
      <c r="I1819" s="316">
        <f>I1815</f>
        <v>0</v>
      </c>
      <c r="J1819" s="205"/>
      <c r="K1819" s="205"/>
      <c r="L1819" s="275"/>
      <c r="M1819" s="47"/>
    </row>
    <row r="1820" spans="1:15" ht="12.75" customHeight="1" thickBot="1" x14ac:dyDescent="0.3">
      <c r="A1820" s="1193" t="s">
        <v>145</v>
      </c>
      <c r="B1820" s="1194"/>
      <c r="C1820" s="1195">
        <f>SUM(C1818:D1819)</f>
        <v>0</v>
      </c>
      <c r="D1820" s="1196"/>
      <c r="E1820" s="292" t="str">
        <f>IF(C1820=K1816,"","Hiba!")</f>
        <v/>
      </c>
      <c r="F1820" s="813"/>
      <c r="G1820" s="813"/>
      <c r="H1820" s="813"/>
      <c r="I1820" s="814"/>
      <c r="J1820" s="205"/>
      <c r="K1820" s="205"/>
      <c r="L1820" s="275"/>
      <c r="M1820" s="47"/>
    </row>
    <row r="1821" spans="1:15" ht="6" customHeight="1" thickBot="1" x14ac:dyDescent="0.25">
      <c r="J1821" s="205"/>
      <c r="K1821" s="205"/>
      <c r="L1821" s="275"/>
      <c r="M1821" s="47"/>
    </row>
    <row r="1822" spans="1:15" s="5" customFormat="1" ht="26.25" hidden="1" outlineLevel="1" thickBot="1" x14ac:dyDescent="0.25">
      <c r="A1822" s="788" t="s">
        <v>6</v>
      </c>
      <c r="B1822" s="789" t="s">
        <v>7</v>
      </c>
      <c r="C1822" s="789" t="s">
        <v>69</v>
      </c>
      <c r="D1822" s="789" t="s">
        <v>8</v>
      </c>
      <c r="E1822" s="789" t="s">
        <v>9</v>
      </c>
      <c r="F1822" s="288" t="s">
        <v>10</v>
      </c>
      <c r="G1822" s="288" t="s">
        <v>11</v>
      </c>
      <c r="H1822" s="288" t="s">
        <v>12</v>
      </c>
      <c r="I1822" s="289" t="s">
        <v>13</v>
      </c>
      <c r="J1822" s="936" t="s">
        <v>0</v>
      </c>
      <c r="K1822" s="936" t="s">
        <v>1</v>
      </c>
      <c r="L1822" s="937"/>
      <c r="M1822" s="18" t="s">
        <v>37</v>
      </c>
      <c r="N1822" s="84"/>
    </row>
    <row r="1823" spans="1:15" ht="27.75" hidden="1" customHeight="1" outlineLevel="1" thickBot="1" x14ac:dyDescent="0.25">
      <c r="A1823" s="1121" t="s">
        <v>268</v>
      </c>
      <c r="B1823" s="1122"/>
      <c r="C1823" s="1122"/>
      <c r="D1823" s="1122"/>
      <c r="E1823" s="1122"/>
      <c r="F1823" s="1122"/>
      <c r="G1823" s="1122"/>
      <c r="H1823" s="1122"/>
      <c r="I1823" s="1123"/>
      <c r="J1823" s="855"/>
      <c r="K1823" s="855"/>
      <c r="L1823" s="469"/>
      <c r="M1823" s="467"/>
    </row>
    <row r="1824" spans="1:15" ht="15.75" hidden="1" outlineLevel="1" x14ac:dyDescent="0.2">
      <c r="A1824" s="1216">
        <v>1</v>
      </c>
      <c r="B1824" s="629"/>
      <c r="C1824" s="630"/>
      <c r="D1824" s="1214"/>
      <c r="E1824" s="1187" t="s">
        <v>15</v>
      </c>
      <c r="F1824" s="1190"/>
      <c r="G1824" s="1190"/>
      <c r="H1824" s="1206">
        <f>D1824*F1824</f>
        <v>0</v>
      </c>
      <c r="I1824" s="1179">
        <f>D1824*G1824</f>
        <v>0</v>
      </c>
      <c r="J1824" s="196">
        <f>SUM(H1824:I1824)</f>
        <v>0</v>
      </c>
      <c r="K1824" s="196">
        <f>J1824*1.27</f>
        <v>0</v>
      </c>
      <c r="M1824" s="1224"/>
      <c r="N1824" s="34"/>
      <c r="O1824" s="422"/>
    </row>
    <row r="1825" spans="1:15" ht="15.75" hidden="1" outlineLevel="1" x14ac:dyDescent="0.2">
      <c r="A1825" s="1177"/>
      <c r="B1825" s="964" t="s">
        <v>326</v>
      </c>
      <c r="C1825" s="631"/>
      <c r="D1825" s="1188"/>
      <c r="E1825" s="1097"/>
      <c r="F1825" s="1095"/>
      <c r="G1825" s="1095"/>
      <c r="H1825" s="1099"/>
      <c r="I1825" s="1098"/>
      <c r="J1825" s="196"/>
      <c r="K1825" s="196"/>
      <c r="L1825" s="273"/>
      <c r="M1825" s="1224"/>
      <c r="N1825" s="34"/>
      <c r="O1825" s="422"/>
    </row>
    <row r="1826" spans="1:15" ht="15.75" hidden="1" outlineLevel="1" x14ac:dyDescent="0.2">
      <c r="A1826" s="1124"/>
      <c r="B1826" s="637" t="s">
        <v>329</v>
      </c>
      <c r="C1826" s="631"/>
      <c r="D1826" s="1188"/>
      <c r="E1826" s="1097"/>
      <c r="F1826" s="1095"/>
      <c r="G1826" s="1095"/>
      <c r="H1826" s="1099"/>
      <c r="I1826" s="1098"/>
      <c r="J1826" s="196"/>
      <c r="K1826" s="196"/>
      <c r="L1826" s="273"/>
      <c r="M1826" s="725"/>
      <c r="N1826" s="34"/>
      <c r="O1826" s="422"/>
    </row>
    <row r="1827" spans="1:15" ht="15.75" hidden="1" outlineLevel="1" x14ac:dyDescent="0.2">
      <c r="A1827" s="1176">
        <v>2</v>
      </c>
      <c r="B1827" s="632"/>
      <c r="C1827" s="634"/>
      <c r="D1827" s="1188"/>
      <c r="E1827" s="1097" t="s">
        <v>15</v>
      </c>
      <c r="F1827" s="1095"/>
      <c r="G1827" s="1095"/>
      <c r="H1827" s="1099">
        <f>D1827*F1827</f>
        <v>0</v>
      </c>
      <c r="I1827" s="1098">
        <f>D1827*G1827</f>
        <v>0</v>
      </c>
      <c r="J1827" s="196">
        <f>SUM(H1827:I1827)</f>
        <v>0</v>
      </c>
      <c r="K1827" s="196">
        <f>J1827*1.27</f>
        <v>0</v>
      </c>
      <c r="L1827" s="273"/>
      <c r="M1827" s="1224"/>
      <c r="N1827" s="34"/>
      <c r="O1827" s="422"/>
    </row>
    <row r="1828" spans="1:15" ht="15.75" hidden="1" outlineLevel="1" x14ac:dyDescent="0.2">
      <c r="A1828" s="1177"/>
      <c r="B1828" s="964" t="s">
        <v>327</v>
      </c>
      <c r="C1828" s="631"/>
      <c r="D1828" s="1188"/>
      <c r="E1828" s="1097"/>
      <c r="F1828" s="1095"/>
      <c r="G1828" s="1095"/>
      <c r="H1828" s="1099"/>
      <c r="I1828" s="1098"/>
      <c r="J1828" s="196"/>
      <c r="K1828" s="196"/>
      <c r="L1828" s="273"/>
      <c r="M1828" s="1224"/>
      <c r="N1828" s="34"/>
      <c r="O1828" s="422"/>
    </row>
    <row r="1829" spans="1:15" ht="16.5" hidden="1" outlineLevel="1" thickBot="1" x14ac:dyDescent="0.25">
      <c r="A1829" s="1178"/>
      <c r="B1829" s="636" t="s">
        <v>328</v>
      </c>
      <c r="C1829" s="633"/>
      <c r="D1829" s="1189"/>
      <c r="E1829" s="1191"/>
      <c r="F1829" s="1192"/>
      <c r="G1829" s="1192"/>
      <c r="H1829" s="1184"/>
      <c r="I1829" s="1203"/>
      <c r="J1829" s="196"/>
      <c r="K1829" s="196"/>
      <c r="L1829" s="273"/>
      <c r="M1829" s="725"/>
      <c r="N1829" s="34"/>
      <c r="O1829" s="422"/>
    </row>
    <row r="1830" spans="1:15" ht="17.25" hidden="1" outlineLevel="1" thickTop="1" thickBot="1" x14ac:dyDescent="0.25">
      <c r="A1830" s="1124">
        <v>3</v>
      </c>
      <c r="B1830" s="298"/>
      <c r="C1830" s="299"/>
      <c r="D1830" s="1197"/>
      <c r="E1830" s="1212" t="s">
        <v>15</v>
      </c>
      <c r="F1830" s="1182"/>
      <c r="G1830" s="1182"/>
      <c r="H1830" s="1180">
        <f>D1830*F1830</f>
        <v>0</v>
      </c>
      <c r="I1830" s="1204">
        <f>D1830*G1830</f>
        <v>0</v>
      </c>
      <c r="J1830" s="196">
        <f>SUM(H1830:I1830)</f>
        <v>0</v>
      </c>
      <c r="K1830" s="196">
        <f>J1830*1.27</f>
        <v>0</v>
      </c>
      <c r="L1830" s="273"/>
      <c r="M1830" s="1224"/>
      <c r="N1830" s="34"/>
      <c r="O1830" s="422"/>
    </row>
    <row r="1831" spans="1:15" ht="16.5" hidden="1" outlineLevel="1" thickTop="1" x14ac:dyDescent="0.2">
      <c r="A1831" s="1115"/>
      <c r="B1831" s="187"/>
      <c r="C1831" s="294"/>
      <c r="D1831" s="1198"/>
      <c r="E1831" s="1213"/>
      <c r="F1831" s="1183"/>
      <c r="G1831" s="1183"/>
      <c r="H1831" s="1181"/>
      <c r="I1831" s="1205"/>
      <c r="J1831" s="196"/>
      <c r="K1831" s="196"/>
      <c r="L1831" s="273"/>
      <c r="M1831" s="1224"/>
      <c r="N1831" s="34"/>
      <c r="O1831" s="422"/>
    </row>
    <row r="1832" spans="1:15" hidden="1" outlineLevel="1" x14ac:dyDescent="0.2">
      <c r="A1832" s="803">
        <v>4</v>
      </c>
      <c r="B1832" s="365"/>
      <c r="C1832" s="382"/>
      <c r="D1832" s="996"/>
      <c r="E1832" s="376"/>
      <c r="F1832" s="379"/>
      <c r="G1832" s="379"/>
      <c r="H1832" s="979">
        <f t="shared" ref="H1832:H1843" si="196">D1832*F1832</f>
        <v>0</v>
      </c>
      <c r="I1832" s="980">
        <f t="shared" ref="I1832:I1843" si="197">D1832*G1832</f>
        <v>0</v>
      </c>
      <c r="J1832" s="186">
        <f t="shared" ref="J1832:J1843" si="198">SUM(H1832:I1832)</f>
        <v>0</v>
      </c>
      <c r="K1832" s="186">
        <f t="shared" ref="K1832:K1843" si="199">J1832*1.27</f>
        <v>0</v>
      </c>
      <c r="L1832" s="994"/>
      <c r="M1832" s="47"/>
      <c r="N1832" s="34"/>
      <c r="O1832" s="422"/>
    </row>
    <row r="1833" spans="1:15" hidden="1" outlineLevel="1" x14ac:dyDescent="0.2">
      <c r="A1833" s="804">
        <v>5</v>
      </c>
      <c r="B1833" s="794"/>
      <c r="C1833" s="795"/>
      <c r="D1833" s="792"/>
      <c r="E1833" s="796"/>
      <c r="F1833" s="790"/>
      <c r="G1833" s="790"/>
      <c r="H1833" s="997">
        <f t="shared" si="196"/>
        <v>0</v>
      </c>
      <c r="I1833" s="998">
        <f t="shared" si="197"/>
        <v>0</v>
      </c>
      <c r="J1833" s="186">
        <f t="shared" si="198"/>
        <v>0</v>
      </c>
      <c r="K1833" s="186">
        <f t="shared" si="199"/>
        <v>0</v>
      </c>
      <c r="L1833" s="994"/>
      <c r="M1833" s="47"/>
      <c r="N1833" s="34"/>
      <c r="O1833" s="422"/>
    </row>
    <row r="1834" spans="1:15" hidden="1" outlineLevel="1" x14ac:dyDescent="0.2">
      <c r="A1834" s="803">
        <v>6</v>
      </c>
      <c r="B1834" s="365"/>
      <c r="C1834" s="382"/>
      <c r="D1834" s="996"/>
      <c r="E1834" s="376"/>
      <c r="F1834" s="379"/>
      <c r="G1834" s="379"/>
      <c r="H1834" s="979">
        <f t="shared" si="196"/>
        <v>0</v>
      </c>
      <c r="I1834" s="980">
        <f t="shared" si="197"/>
        <v>0</v>
      </c>
      <c r="J1834" s="186">
        <f t="shared" si="198"/>
        <v>0</v>
      </c>
      <c r="K1834" s="186">
        <f t="shared" si="199"/>
        <v>0</v>
      </c>
      <c r="L1834" s="994"/>
      <c r="M1834" s="47"/>
      <c r="N1834" s="34"/>
      <c r="O1834" s="422"/>
    </row>
    <row r="1835" spans="1:15" hidden="1" outlineLevel="1" x14ac:dyDescent="0.2">
      <c r="A1835" s="804">
        <v>7</v>
      </c>
      <c r="B1835" s="365"/>
      <c r="C1835" s="382"/>
      <c r="D1835" s="996"/>
      <c r="E1835" s="376"/>
      <c r="F1835" s="379"/>
      <c r="G1835" s="379"/>
      <c r="H1835" s="979">
        <f t="shared" si="196"/>
        <v>0</v>
      </c>
      <c r="I1835" s="980">
        <f t="shared" si="197"/>
        <v>0</v>
      </c>
      <c r="J1835" s="186">
        <f t="shared" si="198"/>
        <v>0</v>
      </c>
      <c r="K1835" s="186">
        <f t="shared" si="199"/>
        <v>0</v>
      </c>
      <c r="L1835" s="994"/>
      <c r="M1835" s="47"/>
      <c r="N1835" s="34"/>
      <c r="O1835" s="422"/>
    </row>
    <row r="1836" spans="1:15" hidden="1" outlineLevel="1" x14ac:dyDescent="0.2">
      <c r="A1836" s="803">
        <v>8</v>
      </c>
      <c r="B1836" s="794"/>
      <c r="C1836" s="795"/>
      <c r="D1836" s="792"/>
      <c r="E1836" s="796"/>
      <c r="F1836" s="790"/>
      <c r="G1836" s="790"/>
      <c r="H1836" s="997">
        <f t="shared" si="196"/>
        <v>0</v>
      </c>
      <c r="I1836" s="998">
        <f t="shared" si="197"/>
        <v>0</v>
      </c>
      <c r="J1836" s="186">
        <f t="shared" si="198"/>
        <v>0</v>
      </c>
      <c r="K1836" s="186">
        <f t="shared" si="199"/>
        <v>0</v>
      </c>
      <c r="L1836" s="994"/>
      <c r="M1836" s="47"/>
      <c r="N1836" s="34"/>
      <c r="O1836" s="422"/>
    </row>
    <row r="1837" spans="1:15" hidden="1" outlineLevel="1" x14ac:dyDescent="0.2">
      <c r="A1837" s="804">
        <v>9</v>
      </c>
      <c r="B1837" s="365"/>
      <c r="C1837" s="382"/>
      <c r="D1837" s="996"/>
      <c r="E1837" s="376"/>
      <c r="F1837" s="379"/>
      <c r="G1837" s="379"/>
      <c r="H1837" s="979">
        <f t="shared" si="196"/>
        <v>0</v>
      </c>
      <c r="I1837" s="980">
        <f t="shared" si="197"/>
        <v>0</v>
      </c>
      <c r="J1837" s="186">
        <f t="shared" si="198"/>
        <v>0</v>
      </c>
      <c r="K1837" s="186">
        <f t="shared" si="199"/>
        <v>0</v>
      </c>
      <c r="L1837" s="994"/>
      <c r="M1837" s="47"/>
      <c r="N1837" s="34"/>
      <c r="O1837" s="422"/>
    </row>
    <row r="1838" spans="1:15" hidden="1" outlineLevel="1" x14ac:dyDescent="0.2">
      <c r="A1838" s="803">
        <v>10</v>
      </c>
      <c r="B1838" s="365"/>
      <c r="C1838" s="382"/>
      <c r="D1838" s="996"/>
      <c r="E1838" s="376"/>
      <c r="F1838" s="379"/>
      <c r="G1838" s="379"/>
      <c r="H1838" s="979">
        <f t="shared" si="196"/>
        <v>0</v>
      </c>
      <c r="I1838" s="980">
        <f t="shared" si="197"/>
        <v>0</v>
      </c>
      <c r="J1838" s="186">
        <f t="shared" si="198"/>
        <v>0</v>
      </c>
      <c r="K1838" s="186">
        <f t="shared" si="199"/>
        <v>0</v>
      </c>
      <c r="L1838" s="994"/>
      <c r="M1838" s="47"/>
      <c r="N1838" s="34"/>
      <c r="O1838" s="422"/>
    </row>
    <row r="1839" spans="1:15" hidden="1" outlineLevel="1" x14ac:dyDescent="0.2">
      <c r="A1839" s="804">
        <v>11</v>
      </c>
      <c r="B1839" s="365"/>
      <c r="C1839" s="382"/>
      <c r="D1839" s="996"/>
      <c r="E1839" s="376"/>
      <c r="F1839" s="379"/>
      <c r="G1839" s="379"/>
      <c r="H1839" s="979">
        <f t="shared" si="196"/>
        <v>0</v>
      </c>
      <c r="I1839" s="980">
        <f t="shared" si="197"/>
        <v>0</v>
      </c>
      <c r="J1839" s="186">
        <f t="shared" si="198"/>
        <v>0</v>
      </c>
      <c r="K1839" s="186">
        <f t="shared" si="199"/>
        <v>0</v>
      </c>
      <c r="L1839" s="994"/>
      <c r="M1839" s="47"/>
      <c r="N1839" s="34"/>
      <c r="O1839" s="422"/>
    </row>
    <row r="1840" spans="1:15" hidden="1" outlineLevel="1" x14ac:dyDescent="0.2">
      <c r="A1840" s="803">
        <v>12</v>
      </c>
      <c r="B1840" s="794"/>
      <c r="C1840" s="795"/>
      <c r="D1840" s="792"/>
      <c r="E1840" s="796"/>
      <c r="F1840" s="790"/>
      <c r="G1840" s="790"/>
      <c r="H1840" s="997">
        <f t="shared" si="196"/>
        <v>0</v>
      </c>
      <c r="I1840" s="998">
        <f t="shared" si="197"/>
        <v>0</v>
      </c>
      <c r="J1840" s="186">
        <f t="shared" si="198"/>
        <v>0</v>
      </c>
      <c r="K1840" s="186">
        <f t="shared" si="199"/>
        <v>0</v>
      </c>
      <c r="L1840" s="994"/>
      <c r="M1840" s="47"/>
      <c r="N1840" s="34"/>
      <c r="O1840" s="422"/>
    </row>
    <row r="1841" spans="1:15" hidden="1" outlineLevel="1" x14ac:dyDescent="0.2">
      <c r="A1841" s="804">
        <v>13</v>
      </c>
      <c r="B1841" s="365"/>
      <c r="C1841" s="382"/>
      <c r="D1841" s="996"/>
      <c r="E1841" s="376"/>
      <c r="F1841" s="379"/>
      <c r="G1841" s="379"/>
      <c r="H1841" s="979">
        <f t="shared" si="196"/>
        <v>0</v>
      </c>
      <c r="I1841" s="980">
        <f t="shared" si="197"/>
        <v>0</v>
      </c>
      <c r="J1841" s="186">
        <f t="shared" si="198"/>
        <v>0</v>
      </c>
      <c r="K1841" s="186">
        <f t="shared" si="199"/>
        <v>0</v>
      </c>
      <c r="L1841" s="994"/>
      <c r="M1841" s="47"/>
      <c r="N1841" s="34"/>
      <c r="O1841" s="422"/>
    </row>
    <row r="1842" spans="1:15" hidden="1" outlineLevel="1" x14ac:dyDescent="0.2">
      <c r="A1842" s="803">
        <v>14</v>
      </c>
      <c r="B1842" s="365"/>
      <c r="C1842" s="382"/>
      <c r="D1842" s="996"/>
      <c r="E1842" s="376"/>
      <c r="F1842" s="379"/>
      <c r="G1842" s="379"/>
      <c r="H1842" s="979">
        <f t="shared" si="196"/>
        <v>0</v>
      </c>
      <c r="I1842" s="980">
        <f t="shared" si="197"/>
        <v>0</v>
      </c>
      <c r="J1842" s="186">
        <f t="shared" si="198"/>
        <v>0</v>
      </c>
      <c r="K1842" s="186">
        <f t="shared" si="199"/>
        <v>0</v>
      </c>
      <c r="L1842" s="994"/>
      <c r="M1842" s="47"/>
      <c r="N1842" s="34"/>
      <c r="O1842" s="422"/>
    </row>
    <row r="1843" spans="1:15" s="537" customFormat="1" ht="13.5" hidden="1" outlineLevel="1" thickBot="1" x14ac:dyDescent="0.25">
      <c r="A1843" s="805">
        <v>15</v>
      </c>
      <c r="B1843" s="798" t="s">
        <v>147</v>
      </c>
      <c r="C1843" s="797"/>
      <c r="D1843" s="793"/>
      <c r="E1843" s="798" t="s">
        <v>26</v>
      </c>
      <c r="F1843" s="791"/>
      <c r="G1843" s="791"/>
      <c r="H1843" s="924">
        <f t="shared" si="196"/>
        <v>0</v>
      </c>
      <c r="I1843" s="925">
        <f t="shared" si="197"/>
        <v>0</v>
      </c>
      <c r="J1843" s="196">
        <f t="shared" si="198"/>
        <v>0</v>
      </c>
      <c r="K1843" s="196">
        <f t="shared" si="199"/>
        <v>0</v>
      </c>
      <c r="L1843" s="273"/>
      <c r="M1843" s="47"/>
      <c r="N1843" s="34"/>
    </row>
    <row r="1844" spans="1:15" s="537" customFormat="1" ht="28.5" hidden="1" customHeight="1" outlineLevel="1" thickBot="1" x14ac:dyDescent="0.25">
      <c r="A1844" s="1118" t="s">
        <v>321</v>
      </c>
      <c r="B1844" s="1119"/>
      <c r="C1844" s="799"/>
      <c r="D1844" s="800"/>
      <c r="E1844" s="801"/>
      <c r="F1844" s="802"/>
      <c r="G1844" s="802"/>
      <c r="H1844" s="198">
        <f>ROUND(SUM(H1823:H1843),0)</f>
        <v>0</v>
      </c>
      <c r="I1844" s="198">
        <f>ROUND(SUM(I1823:I1843),0)</f>
        <v>0</v>
      </c>
      <c r="J1844" s="199">
        <f>ROUND(SUM(J1824:J1843),0)</f>
        <v>0</v>
      </c>
      <c r="K1844" s="199">
        <f>ROUND(SUM(K1824:K1843),0)</f>
        <v>0</v>
      </c>
      <c r="L1844" s="274"/>
      <c r="M1844" s="47"/>
      <c r="N1844" s="34"/>
    </row>
    <row r="1845" spans="1:15" ht="27.75" hidden="1" customHeight="1" outlineLevel="1" thickBot="1" x14ac:dyDescent="0.25">
      <c r="A1845" s="1121" t="s">
        <v>267</v>
      </c>
      <c r="B1845" s="1122"/>
      <c r="C1845" s="1122"/>
      <c r="D1845" s="1122"/>
      <c r="E1845" s="1122"/>
      <c r="F1845" s="1122"/>
      <c r="G1845" s="1122"/>
      <c r="H1845" s="1122"/>
      <c r="I1845" s="1123"/>
      <c r="J1845" s="855"/>
      <c r="K1845" s="855"/>
      <c r="L1845" s="469"/>
      <c r="M1845" s="467"/>
    </row>
    <row r="1846" spans="1:15" s="537" customFormat="1" ht="15.75" hidden="1" outlineLevel="1" x14ac:dyDescent="0.2">
      <c r="A1846" s="1210">
        <v>1</v>
      </c>
      <c r="B1846" s="298"/>
      <c r="C1846" s="706"/>
      <c r="D1846" s="1219"/>
      <c r="E1846" s="1218" t="s">
        <v>21</v>
      </c>
      <c r="F1846" s="1209"/>
      <c r="G1846" s="1209"/>
      <c r="H1846" s="1223">
        <f>D1846*F1846</f>
        <v>0</v>
      </c>
      <c r="I1846" s="1202">
        <f>D1846*G1846</f>
        <v>0</v>
      </c>
      <c r="J1846" s="196">
        <f>SUM(H1846:I1846)</f>
        <v>0</v>
      </c>
      <c r="K1846" s="196">
        <f>J1846*1.27</f>
        <v>0</v>
      </c>
      <c r="L1846" s="273"/>
      <c r="M1846" s="1224"/>
      <c r="N1846" s="34"/>
    </row>
    <row r="1847" spans="1:15" s="537" customFormat="1" ht="15.75" hidden="1" outlineLevel="1" x14ac:dyDescent="0.2">
      <c r="A1847" s="1211"/>
      <c r="B1847" s="35"/>
      <c r="C1847" s="684"/>
      <c r="D1847" s="1220"/>
      <c r="E1847" s="1096"/>
      <c r="F1847" s="1094"/>
      <c r="G1847" s="1094"/>
      <c r="H1847" s="1125"/>
      <c r="I1847" s="1126"/>
      <c r="J1847" s="196"/>
      <c r="K1847" s="196"/>
      <c r="L1847" s="273"/>
      <c r="M1847" s="1224"/>
      <c r="N1847" s="34"/>
    </row>
    <row r="1848" spans="1:15" hidden="1" outlineLevel="1" x14ac:dyDescent="0.2">
      <c r="A1848" s="995">
        <v>2</v>
      </c>
      <c r="B1848" s="365"/>
      <c r="C1848" s="382"/>
      <c r="D1848" s="806"/>
      <c r="E1848" s="376"/>
      <c r="F1848" s="379"/>
      <c r="G1848" s="379"/>
      <c r="H1848" s="979">
        <f>D1848*F1848</f>
        <v>0</v>
      </c>
      <c r="I1848" s="980">
        <f>D1848*G1848</f>
        <v>0</v>
      </c>
      <c r="J1848" s="186">
        <f>SUM(H1848:I1848)</f>
        <v>0</v>
      </c>
      <c r="K1848" s="186">
        <f>J1848*1.27</f>
        <v>0</v>
      </c>
      <c r="L1848" s="994"/>
      <c r="M1848" s="47"/>
      <c r="N1848" s="34"/>
      <c r="O1848" s="422"/>
    </row>
    <row r="1849" spans="1:15" hidden="1" outlineLevel="1" x14ac:dyDescent="0.2">
      <c r="A1849" s="995">
        <v>3</v>
      </c>
      <c r="B1849" s="365"/>
      <c r="C1849" s="382"/>
      <c r="D1849" s="806"/>
      <c r="E1849" s="376"/>
      <c r="F1849" s="379"/>
      <c r="G1849" s="379"/>
      <c r="H1849" s="979">
        <f>D1849*F1849</f>
        <v>0</v>
      </c>
      <c r="I1849" s="980">
        <f>D1849*G1849</f>
        <v>0</v>
      </c>
      <c r="J1849" s="186">
        <f>SUM(H1849:I1849)</f>
        <v>0</v>
      </c>
      <c r="K1849" s="186">
        <f>J1849*1.27</f>
        <v>0</v>
      </c>
      <c r="L1849" s="994"/>
      <c r="M1849" s="47"/>
      <c r="N1849" s="34"/>
      <c r="O1849" s="422"/>
    </row>
    <row r="1850" spans="1:15" hidden="1" outlineLevel="1" x14ac:dyDescent="0.2">
      <c r="A1850" s="995">
        <v>4</v>
      </c>
      <c r="B1850" s="365"/>
      <c r="C1850" s="382"/>
      <c r="D1850" s="806"/>
      <c r="E1850" s="376"/>
      <c r="F1850" s="379"/>
      <c r="G1850" s="379"/>
      <c r="H1850" s="979">
        <f>D1850*F1850</f>
        <v>0</v>
      </c>
      <c r="I1850" s="980">
        <f>D1850*G1850</f>
        <v>0</v>
      </c>
      <c r="J1850" s="186">
        <f>SUM(H1850:I1850)</f>
        <v>0</v>
      </c>
      <c r="K1850" s="186">
        <f>J1850*1.27</f>
        <v>0</v>
      </c>
      <c r="L1850" s="994"/>
      <c r="M1850" s="47"/>
      <c r="N1850" s="34"/>
      <c r="O1850" s="422"/>
    </row>
    <row r="1851" spans="1:15" s="422" customFormat="1" ht="13.5" hidden="1" outlineLevel="1" thickBot="1" x14ac:dyDescent="0.25">
      <c r="A1851" s="15">
        <v>5</v>
      </c>
      <c r="B1851" s="791"/>
      <c r="C1851" s="797"/>
      <c r="D1851" s="807"/>
      <c r="E1851" s="791"/>
      <c r="F1851" s="791"/>
      <c r="G1851" s="791"/>
      <c r="H1851" s="979">
        <f>D1851*F1851</f>
        <v>0</v>
      </c>
      <c r="I1851" s="980">
        <f>D1851*G1851</f>
        <v>0</v>
      </c>
      <c r="J1851" s="186">
        <f>SUM(H1851:I1851)</f>
        <v>0</v>
      </c>
      <c r="K1851" s="186">
        <f>J1851*1.27</f>
        <v>0</v>
      </c>
      <c r="L1851" s="994"/>
      <c r="M1851" s="46"/>
      <c r="N1851" s="34"/>
    </row>
    <row r="1852" spans="1:15" s="17" customFormat="1" ht="28.5" hidden="1" customHeight="1" outlineLevel="1" thickBot="1" x14ac:dyDescent="0.25">
      <c r="A1852" s="1110" t="s">
        <v>322</v>
      </c>
      <c r="B1852" s="1111"/>
      <c r="C1852" s="799"/>
      <c r="D1852" s="808"/>
      <c r="E1852" s="809"/>
      <c r="F1852" s="810"/>
      <c r="G1852" s="810"/>
      <c r="H1852" s="198">
        <f>ROUND(SUM(H1846:H1851),0)</f>
        <v>0</v>
      </c>
      <c r="I1852" s="198">
        <f>ROUND(SUM(I1846:I1851),0)</f>
        <v>0</v>
      </c>
      <c r="J1852" s="199">
        <f>ROUND(SUM(J1846:J1851),0)</f>
        <v>0</v>
      </c>
      <c r="K1852" s="199">
        <f>ROUND(SUM(K1846:K1851),0)</f>
        <v>0</v>
      </c>
      <c r="L1852" s="274"/>
      <c r="M1852" s="46"/>
      <c r="N1852" s="34"/>
      <c r="O1852" s="23"/>
    </row>
    <row r="1853" spans="1:15" ht="25.5" customHeight="1" collapsed="1" thickBot="1" x14ac:dyDescent="0.25">
      <c r="A1853" s="643">
        <f>'18'!A57</f>
        <v>0</v>
      </c>
      <c r="B1853" s="644">
        <f>'18'!B57</f>
        <v>0</v>
      </c>
      <c r="C1853" s="645">
        <f>'18'!E57</f>
        <v>0</v>
      </c>
      <c r="D1853" s="645">
        <f>'18'!F57</f>
        <v>0</v>
      </c>
      <c r="E1853" s="645">
        <f>'18'!G57</f>
        <v>0</v>
      </c>
      <c r="F1853" s="1221" t="s">
        <v>20</v>
      </c>
      <c r="G1853" s="1222"/>
      <c r="H1853" s="200">
        <f>H1844+H1852</f>
        <v>0</v>
      </c>
      <c r="I1853" s="201">
        <f>I1844+I1852</f>
        <v>0</v>
      </c>
      <c r="J1853" s="202">
        <f>J1844+J1852</f>
        <v>0</v>
      </c>
      <c r="K1853" s="202">
        <f>K1844+K1852</f>
        <v>0</v>
      </c>
      <c r="L1853" s="300">
        <f>IF(K1824&gt;0,1,0)</f>
        <v>0</v>
      </c>
    </row>
    <row r="1854" spans="1:15" ht="5.25" customHeight="1" thickTop="1" x14ac:dyDescent="0.2">
      <c r="A1854" s="1217"/>
      <c r="B1854" s="1109"/>
      <c r="C1854" s="195"/>
      <c r="D1854" s="276"/>
      <c r="E1854" s="207"/>
      <c r="F1854" s="203"/>
      <c r="G1854" s="203"/>
      <c r="H1854" s="203"/>
      <c r="I1854" s="204"/>
      <c r="J1854" s="205"/>
      <c r="K1854" s="205"/>
      <c r="L1854" s="300"/>
    </row>
    <row r="1855" spans="1:15" ht="12.75" customHeight="1" x14ac:dyDescent="0.2">
      <c r="A1855" s="1207" t="s">
        <v>319</v>
      </c>
      <c r="B1855" s="1208"/>
      <c r="C1855" s="1199">
        <f>K1844</f>
        <v>0</v>
      </c>
      <c r="D1855" s="1199"/>
      <c r="E1855" s="1200"/>
      <c r="F1855" s="811"/>
      <c r="G1855" s="811"/>
      <c r="H1855" s="313">
        <f>H1844</f>
        <v>0</v>
      </c>
      <c r="I1855" s="314">
        <f>I1844</f>
        <v>0</v>
      </c>
      <c r="J1855" s="205"/>
      <c r="K1855" s="205"/>
      <c r="L1855" s="300">
        <f>IF(K1827&gt;0,1,0)</f>
        <v>0</v>
      </c>
      <c r="M1855" s="47"/>
    </row>
    <row r="1856" spans="1:15" ht="12.75" customHeight="1" x14ac:dyDescent="0.2">
      <c r="A1856" s="1185" t="s">
        <v>320</v>
      </c>
      <c r="B1856" s="1186"/>
      <c r="C1856" s="1215">
        <f>K1852</f>
        <v>0</v>
      </c>
      <c r="D1856" s="1215"/>
      <c r="E1856" s="1201"/>
      <c r="F1856" s="812"/>
      <c r="G1856" s="812"/>
      <c r="H1856" s="315">
        <f>H1852</f>
        <v>0</v>
      </c>
      <c r="I1856" s="316">
        <f>I1852</f>
        <v>0</v>
      </c>
      <c r="J1856" s="205"/>
      <c r="K1856" s="205"/>
      <c r="L1856" s="275"/>
      <c r="M1856" s="47"/>
    </row>
    <row r="1857" spans="1:15" ht="12.75" customHeight="1" thickBot="1" x14ac:dyDescent="0.3">
      <c r="A1857" s="1193" t="s">
        <v>145</v>
      </c>
      <c r="B1857" s="1194"/>
      <c r="C1857" s="1195">
        <f>SUM(C1855:D1856)</f>
        <v>0</v>
      </c>
      <c r="D1857" s="1196"/>
      <c r="E1857" s="292" t="str">
        <f>IF(C1857=K1853,"","Hiba!")</f>
        <v/>
      </c>
      <c r="F1857" s="813"/>
      <c r="G1857" s="813"/>
      <c r="H1857" s="813"/>
      <c r="I1857" s="814"/>
      <c r="J1857" s="205"/>
      <c r="K1857" s="205"/>
      <c r="L1857" s="275"/>
      <c r="M1857" s="47"/>
    </row>
    <row r="1858" spans="1:15" ht="6" customHeight="1" thickBot="1" x14ac:dyDescent="0.25">
      <c r="J1858" s="205"/>
      <c r="K1858" s="205"/>
      <c r="L1858" s="275"/>
      <c r="M1858" s="47"/>
    </row>
    <row r="1859" spans="1:15" s="5" customFormat="1" ht="26.25" hidden="1" outlineLevel="1" thickBot="1" x14ac:dyDescent="0.25">
      <c r="A1859" s="788" t="s">
        <v>6</v>
      </c>
      <c r="B1859" s="789" t="s">
        <v>7</v>
      </c>
      <c r="C1859" s="789" t="s">
        <v>69</v>
      </c>
      <c r="D1859" s="789" t="s">
        <v>8</v>
      </c>
      <c r="E1859" s="789" t="s">
        <v>9</v>
      </c>
      <c r="F1859" s="288" t="s">
        <v>10</v>
      </c>
      <c r="G1859" s="288" t="s">
        <v>11</v>
      </c>
      <c r="H1859" s="288" t="s">
        <v>12</v>
      </c>
      <c r="I1859" s="289" t="s">
        <v>13</v>
      </c>
      <c r="J1859" s="936" t="s">
        <v>0</v>
      </c>
      <c r="K1859" s="936" t="s">
        <v>1</v>
      </c>
      <c r="L1859" s="937"/>
      <c r="M1859" s="18" t="s">
        <v>37</v>
      </c>
      <c r="N1859" s="84"/>
    </row>
    <row r="1860" spans="1:15" ht="27.75" hidden="1" customHeight="1" outlineLevel="1" thickBot="1" x14ac:dyDescent="0.25">
      <c r="A1860" s="1121" t="s">
        <v>268</v>
      </c>
      <c r="B1860" s="1122"/>
      <c r="C1860" s="1122"/>
      <c r="D1860" s="1122"/>
      <c r="E1860" s="1122"/>
      <c r="F1860" s="1122"/>
      <c r="G1860" s="1122"/>
      <c r="H1860" s="1122"/>
      <c r="I1860" s="1123"/>
      <c r="J1860" s="855"/>
      <c r="K1860" s="855"/>
      <c r="L1860" s="469"/>
      <c r="M1860" s="467"/>
    </row>
    <row r="1861" spans="1:15" ht="15.75" hidden="1" outlineLevel="1" x14ac:dyDescent="0.2">
      <c r="A1861" s="1216">
        <v>1</v>
      </c>
      <c r="B1861" s="629"/>
      <c r="C1861" s="630"/>
      <c r="D1861" s="1214"/>
      <c r="E1861" s="1187" t="s">
        <v>15</v>
      </c>
      <c r="F1861" s="1190"/>
      <c r="G1861" s="1190"/>
      <c r="H1861" s="1206">
        <f>D1861*F1861</f>
        <v>0</v>
      </c>
      <c r="I1861" s="1179">
        <f>D1861*G1861</f>
        <v>0</v>
      </c>
      <c r="J1861" s="196">
        <f>SUM(H1861:I1861)</f>
        <v>0</v>
      </c>
      <c r="K1861" s="196">
        <f>J1861*1.27</f>
        <v>0</v>
      </c>
      <c r="M1861" s="1224"/>
      <c r="N1861" s="34"/>
      <c r="O1861" s="422"/>
    </row>
    <row r="1862" spans="1:15" ht="15.75" hidden="1" outlineLevel="1" x14ac:dyDescent="0.2">
      <c r="A1862" s="1177"/>
      <c r="B1862" s="964" t="s">
        <v>326</v>
      </c>
      <c r="C1862" s="631"/>
      <c r="D1862" s="1188"/>
      <c r="E1862" s="1097"/>
      <c r="F1862" s="1095"/>
      <c r="G1862" s="1095"/>
      <c r="H1862" s="1099"/>
      <c r="I1862" s="1098"/>
      <c r="J1862" s="196"/>
      <c r="K1862" s="196"/>
      <c r="L1862" s="273"/>
      <c r="M1862" s="1224"/>
      <c r="N1862" s="34"/>
      <c r="O1862" s="422"/>
    </row>
    <row r="1863" spans="1:15" ht="15.75" hidden="1" outlineLevel="1" x14ac:dyDescent="0.2">
      <c r="A1863" s="1124"/>
      <c r="B1863" s="637" t="s">
        <v>329</v>
      </c>
      <c r="C1863" s="631"/>
      <c r="D1863" s="1188"/>
      <c r="E1863" s="1097"/>
      <c r="F1863" s="1095"/>
      <c r="G1863" s="1095"/>
      <c r="H1863" s="1099"/>
      <c r="I1863" s="1098"/>
      <c r="J1863" s="196"/>
      <c r="K1863" s="196"/>
      <c r="L1863" s="273"/>
      <c r="M1863" s="725"/>
      <c r="N1863" s="34"/>
      <c r="O1863" s="422"/>
    </row>
    <row r="1864" spans="1:15" ht="15.75" hidden="1" outlineLevel="1" x14ac:dyDescent="0.2">
      <c r="A1864" s="1176">
        <v>2</v>
      </c>
      <c r="B1864" s="632"/>
      <c r="C1864" s="634"/>
      <c r="D1864" s="1188"/>
      <c r="E1864" s="1097" t="s">
        <v>15</v>
      </c>
      <c r="F1864" s="1095"/>
      <c r="G1864" s="1095"/>
      <c r="H1864" s="1099">
        <f>D1864*F1864</f>
        <v>0</v>
      </c>
      <c r="I1864" s="1098">
        <f>D1864*G1864</f>
        <v>0</v>
      </c>
      <c r="J1864" s="196">
        <f>SUM(H1864:I1864)</f>
        <v>0</v>
      </c>
      <c r="K1864" s="196">
        <f>J1864*1.27</f>
        <v>0</v>
      </c>
      <c r="L1864" s="273"/>
      <c r="M1864" s="1224"/>
      <c r="N1864" s="34"/>
      <c r="O1864" s="422"/>
    </row>
    <row r="1865" spans="1:15" ht="15.75" hidden="1" outlineLevel="1" x14ac:dyDescent="0.2">
      <c r="A1865" s="1177"/>
      <c r="B1865" s="964" t="s">
        <v>327</v>
      </c>
      <c r="C1865" s="631"/>
      <c r="D1865" s="1188"/>
      <c r="E1865" s="1097"/>
      <c r="F1865" s="1095"/>
      <c r="G1865" s="1095"/>
      <c r="H1865" s="1099"/>
      <c r="I1865" s="1098"/>
      <c r="J1865" s="196"/>
      <c r="K1865" s="196"/>
      <c r="L1865" s="273"/>
      <c r="M1865" s="1224"/>
      <c r="N1865" s="34"/>
      <c r="O1865" s="422"/>
    </row>
    <row r="1866" spans="1:15" ht="16.5" hidden="1" outlineLevel="1" thickBot="1" x14ac:dyDescent="0.25">
      <c r="A1866" s="1178"/>
      <c r="B1866" s="636" t="s">
        <v>328</v>
      </c>
      <c r="C1866" s="633"/>
      <c r="D1866" s="1189"/>
      <c r="E1866" s="1191"/>
      <c r="F1866" s="1192"/>
      <c r="G1866" s="1192"/>
      <c r="H1866" s="1184"/>
      <c r="I1866" s="1203"/>
      <c r="J1866" s="196"/>
      <c r="K1866" s="196"/>
      <c r="L1866" s="273"/>
      <c r="M1866" s="725"/>
      <c r="N1866" s="34"/>
      <c r="O1866" s="422"/>
    </row>
    <row r="1867" spans="1:15" ht="17.25" hidden="1" outlineLevel="1" thickTop="1" thickBot="1" x14ac:dyDescent="0.25">
      <c r="A1867" s="1124">
        <v>3</v>
      </c>
      <c r="B1867" s="298"/>
      <c r="C1867" s="299"/>
      <c r="D1867" s="1197"/>
      <c r="E1867" s="1212" t="s">
        <v>15</v>
      </c>
      <c r="F1867" s="1182"/>
      <c r="G1867" s="1182"/>
      <c r="H1867" s="1180">
        <f>D1867*F1867</f>
        <v>0</v>
      </c>
      <c r="I1867" s="1204">
        <f>D1867*G1867</f>
        <v>0</v>
      </c>
      <c r="J1867" s="196">
        <f>SUM(H1867:I1867)</f>
        <v>0</v>
      </c>
      <c r="K1867" s="196">
        <f>J1867*1.27</f>
        <v>0</v>
      </c>
      <c r="L1867" s="273"/>
      <c r="M1867" s="1224"/>
      <c r="N1867" s="34"/>
      <c r="O1867" s="422"/>
    </row>
    <row r="1868" spans="1:15" ht="16.5" hidden="1" outlineLevel="1" thickTop="1" x14ac:dyDescent="0.2">
      <c r="A1868" s="1115"/>
      <c r="B1868" s="187"/>
      <c r="C1868" s="294"/>
      <c r="D1868" s="1198"/>
      <c r="E1868" s="1213"/>
      <c r="F1868" s="1183"/>
      <c r="G1868" s="1183"/>
      <c r="H1868" s="1181"/>
      <c r="I1868" s="1205"/>
      <c r="J1868" s="196"/>
      <c r="K1868" s="196"/>
      <c r="L1868" s="273"/>
      <c r="M1868" s="1224"/>
      <c r="N1868" s="34"/>
      <c r="O1868" s="422"/>
    </row>
    <row r="1869" spans="1:15" hidden="1" outlineLevel="1" x14ac:dyDescent="0.2">
      <c r="A1869" s="803">
        <v>4</v>
      </c>
      <c r="B1869" s="365"/>
      <c r="C1869" s="382"/>
      <c r="D1869" s="996"/>
      <c r="E1869" s="376"/>
      <c r="F1869" s="379"/>
      <c r="G1869" s="379"/>
      <c r="H1869" s="979">
        <f t="shared" ref="H1869:H1880" si="200">D1869*F1869</f>
        <v>0</v>
      </c>
      <c r="I1869" s="980">
        <f t="shared" ref="I1869:I1880" si="201">D1869*G1869</f>
        <v>0</v>
      </c>
      <c r="J1869" s="186">
        <f t="shared" ref="J1869:J1880" si="202">SUM(H1869:I1869)</f>
        <v>0</v>
      </c>
      <c r="K1869" s="186">
        <f t="shared" ref="K1869:K1880" si="203">J1869*1.27</f>
        <v>0</v>
      </c>
      <c r="L1869" s="994"/>
      <c r="M1869" s="47"/>
      <c r="N1869" s="34"/>
      <c r="O1869" s="422"/>
    </row>
    <row r="1870" spans="1:15" hidden="1" outlineLevel="1" x14ac:dyDescent="0.2">
      <c r="A1870" s="804">
        <v>5</v>
      </c>
      <c r="B1870" s="794"/>
      <c r="C1870" s="795"/>
      <c r="D1870" s="792"/>
      <c r="E1870" s="796"/>
      <c r="F1870" s="790"/>
      <c r="G1870" s="790"/>
      <c r="H1870" s="997">
        <f t="shared" si="200"/>
        <v>0</v>
      </c>
      <c r="I1870" s="998">
        <f t="shared" si="201"/>
        <v>0</v>
      </c>
      <c r="J1870" s="186">
        <f t="shared" si="202"/>
        <v>0</v>
      </c>
      <c r="K1870" s="186">
        <f t="shared" si="203"/>
        <v>0</v>
      </c>
      <c r="L1870" s="994"/>
      <c r="M1870" s="47"/>
      <c r="N1870" s="34"/>
      <c r="O1870" s="422"/>
    </row>
    <row r="1871" spans="1:15" hidden="1" outlineLevel="1" x14ac:dyDescent="0.2">
      <c r="A1871" s="803">
        <v>6</v>
      </c>
      <c r="B1871" s="365"/>
      <c r="C1871" s="382"/>
      <c r="D1871" s="996"/>
      <c r="E1871" s="376"/>
      <c r="F1871" s="379"/>
      <c r="G1871" s="379"/>
      <c r="H1871" s="979">
        <f t="shared" si="200"/>
        <v>0</v>
      </c>
      <c r="I1871" s="980">
        <f t="shared" si="201"/>
        <v>0</v>
      </c>
      <c r="J1871" s="186">
        <f t="shared" si="202"/>
        <v>0</v>
      </c>
      <c r="K1871" s="186">
        <f t="shared" si="203"/>
        <v>0</v>
      </c>
      <c r="L1871" s="994"/>
      <c r="M1871" s="47"/>
      <c r="N1871" s="34"/>
      <c r="O1871" s="422"/>
    </row>
    <row r="1872" spans="1:15" hidden="1" outlineLevel="1" x14ac:dyDescent="0.2">
      <c r="A1872" s="804">
        <v>7</v>
      </c>
      <c r="B1872" s="365"/>
      <c r="C1872" s="382"/>
      <c r="D1872" s="996"/>
      <c r="E1872" s="376"/>
      <c r="F1872" s="379"/>
      <c r="G1872" s="379"/>
      <c r="H1872" s="979">
        <f t="shared" si="200"/>
        <v>0</v>
      </c>
      <c r="I1872" s="980">
        <f t="shared" si="201"/>
        <v>0</v>
      </c>
      <c r="J1872" s="186">
        <f t="shared" si="202"/>
        <v>0</v>
      </c>
      <c r="K1872" s="186">
        <f t="shared" si="203"/>
        <v>0</v>
      </c>
      <c r="L1872" s="994"/>
      <c r="M1872" s="47"/>
      <c r="N1872" s="34"/>
      <c r="O1872" s="422"/>
    </row>
    <row r="1873" spans="1:15" hidden="1" outlineLevel="1" x14ac:dyDescent="0.2">
      <c r="A1873" s="803">
        <v>8</v>
      </c>
      <c r="B1873" s="794"/>
      <c r="C1873" s="795"/>
      <c r="D1873" s="792"/>
      <c r="E1873" s="796"/>
      <c r="F1873" s="790"/>
      <c r="G1873" s="790"/>
      <c r="H1873" s="997">
        <f t="shared" si="200"/>
        <v>0</v>
      </c>
      <c r="I1873" s="998">
        <f t="shared" si="201"/>
        <v>0</v>
      </c>
      <c r="J1873" s="186">
        <f t="shared" si="202"/>
        <v>0</v>
      </c>
      <c r="K1873" s="186">
        <f t="shared" si="203"/>
        <v>0</v>
      </c>
      <c r="L1873" s="994"/>
      <c r="M1873" s="47"/>
      <c r="N1873" s="34"/>
      <c r="O1873" s="422"/>
    </row>
    <row r="1874" spans="1:15" hidden="1" outlineLevel="1" x14ac:dyDescent="0.2">
      <c r="A1874" s="804">
        <v>9</v>
      </c>
      <c r="B1874" s="365"/>
      <c r="C1874" s="382"/>
      <c r="D1874" s="996"/>
      <c r="E1874" s="376"/>
      <c r="F1874" s="379"/>
      <c r="G1874" s="379"/>
      <c r="H1874" s="979">
        <f t="shared" si="200"/>
        <v>0</v>
      </c>
      <c r="I1874" s="980">
        <f t="shared" si="201"/>
        <v>0</v>
      </c>
      <c r="J1874" s="186">
        <f t="shared" si="202"/>
        <v>0</v>
      </c>
      <c r="K1874" s="186">
        <f t="shared" si="203"/>
        <v>0</v>
      </c>
      <c r="L1874" s="994"/>
      <c r="M1874" s="47"/>
      <c r="N1874" s="34"/>
      <c r="O1874" s="422"/>
    </row>
    <row r="1875" spans="1:15" hidden="1" outlineLevel="1" x14ac:dyDescent="0.2">
      <c r="A1875" s="803">
        <v>10</v>
      </c>
      <c r="B1875" s="365"/>
      <c r="C1875" s="382"/>
      <c r="D1875" s="996"/>
      <c r="E1875" s="376"/>
      <c r="F1875" s="379"/>
      <c r="G1875" s="379"/>
      <c r="H1875" s="979">
        <f t="shared" si="200"/>
        <v>0</v>
      </c>
      <c r="I1875" s="980">
        <f t="shared" si="201"/>
        <v>0</v>
      </c>
      <c r="J1875" s="186">
        <f t="shared" si="202"/>
        <v>0</v>
      </c>
      <c r="K1875" s="186">
        <f t="shared" si="203"/>
        <v>0</v>
      </c>
      <c r="L1875" s="994"/>
      <c r="M1875" s="47"/>
      <c r="N1875" s="34"/>
      <c r="O1875" s="422"/>
    </row>
    <row r="1876" spans="1:15" hidden="1" outlineLevel="1" x14ac:dyDescent="0.2">
      <c r="A1876" s="804">
        <v>11</v>
      </c>
      <c r="B1876" s="365"/>
      <c r="C1876" s="382"/>
      <c r="D1876" s="996"/>
      <c r="E1876" s="376"/>
      <c r="F1876" s="379"/>
      <c r="G1876" s="379"/>
      <c r="H1876" s="979">
        <f t="shared" si="200"/>
        <v>0</v>
      </c>
      <c r="I1876" s="980">
        <f t="shared" si="201"/>
        <v>0</v>
      </c>
      <c r="J1876" s="186">
        <f t="shared" si="202"/>
        <v>0</v>
      </c>
      <c r="K1876" s="186">
        <f t="shared" si="203"/>
        <v>0</v>
      </c>
      <c r="L1876" s="994"/>
      <c r="M1876" s="47"/>
      <c r="N1876" s="34"/>
      <c r="O1876" s="422"/>
    </row>
    <row r="1877" spans="1:15" hidden="1" outlineLevel="1" x14ac:dyDescent="0.2">
      <c r="A1877" s="803">
        <v>12</v>
      </c>
      <c r="B1877" s="794"/>
      <c r="C1877" s="795"/>
      <c r="D1877" s="792"/>
      <c r="E1877" s="796"/>
      <c r="F1877" s="790"/>
      <c r="G1877" s="790"/>
      <c r="H1877" s="997">
        <f t="shared" si="200"/>
        <v>0</v>
      </c>
      <c r="I1877" s="998">
        <f t="shared" si="201"/>
        <v>0</v>
      </c>
      <c r="J1877" s="186">
        <f t="shared" si="202"/>
        <v>0</v>
      </c>
      <c r="K1877" s="186">
        <f t="shared" si="203"/>
        <v>0</v>
      </c>
      <c r="L1877" s="994"/>
      <c r="M1877" s="47"/>
      <c r="N1877" s="34"/>
      <c r="O1877" s="422"/>
    </row>
    <row r="1878" spans="1:15" hidden="1" outlineLevel="1" x14ac:dyDescent="0.2">
      <c r="A1878" s="804">
        <v>13</v>
      </c>
      <c r="B1878" s="365"/>
      <c r="C1878" s="382"/>
      <c r="D1878" s="996"/>
      <c r="E1878" s="376"/>
      <c r="F1878" s="379"/>
      <c r="G1878" s="379"/>
      <c r="H1878" s="979">
        <f t="shared" si="200"/>
        <v>0</v>
      </c>
      <c r="I1878" s="980">
        <f t="shared" si="201"/>
        <v>0</v>
      </c>
      <c r="J1878" s="186">
        <f t="shared" si="202"/>
        <v>0</v>
      </c>
      <c r="K1878" s="186">
        <f t="shared" si="203"/>
        <v>0</v>
      </c>
      <c r="L1878" s="994"/>
      <c r="M1878" s="47"/>
      <c r="N1878" s="34"/>
      <c r="O1878" s="422"/>
    </row>
    <row r="1879" spans="1:15" hidden="1" outlineLevel="1" x14ac:dyDescent="0.2">
      <c r="A1879" s="803">
        <v>14</v>
      </c>
      <c r="B1879" s="365"/>
      <c r="C1879" s="382"/>
      <c r="D1879" s="996"/>
      <c r="E1879" s="376"/>
      <c r="F1879" s="379"/>
      <c r="G1879" s="379"/>
      <c r="H1879" s="979">
        <f t="shared" si="200"/>
        <v>0</v>
      </c>
      <c r="I1879" s="980">
        <f t="shared" si="201"/>
        <v>0</v>
      </c>
      <c r="J1879" s="186">
        <f t="shared" si="202"/>
        <v>0</v>
      </c>
      <c r="K1879" s="186">
        <f t="shared" si="203"/>
        <v>0</v>
      </c>
      <c r="L1879" s="994"/>
      <c r="M1879" s="47"/>
      <c r="N1879" s="34"/>
      <c r="O1879" s="422"/>
    </row>
    <row r="1880" spans="1:15" s="537" customFormat="1" ht="13.5" hidden="1" outlineLevel="1" thickBot="1" x14ac:dyDescent="0.25">
      <c r="A1880" s="805">
        <v>15</v>
      </c>
      <c r="B1880" s="798" t="s">
        <v>147</v>
      </c>
      <c r="C1880" s="797"/>
      <c r="D1880" s="793"/>
      <c r="E1880" s="798" t="s">
        <v>26</v>
      </c>
      <c r="F1880" s="791"/>
      <c r="G1880" s="791"/>
      <c r="H1880" s="924">
        <f t="shared" si="200"/>
        <v>0</v>
      </c>
      <c r="I1880" s="925">
        <f t="shared" si="201"/>
        <v>0</v>
      </c>
      <c r="J1880" s="196">
        <f t="shared" si="202"/>
        <v>0</v>
      </c>
      <c r="K1880" s="196">
        <f t="shared" si="203"/>
        <v>0</v>
      </c>
      <c r="L1880" s="273"/>
      <c r="M1880" s="47"/>
      <c r="N1880" s="34"/>
    </row>
    <row r="1881" spans="1:15" s="537" customFormat="1" ht="28.5" hidden="1" customHeight="1" outlineLevel="1" thickBot="1" x14ac:dyDescent="0.25">
      <c r="A1881" s="1118" t="s">
        <v>321</v>
      </c>
      <c r="B1881" s="1119"/>
      <c r="C1881" s="799"/>
      <c r="D1881" s="800"/>
      <c r="E1881" s="801"/>
      <c r="F1881" s="802"/>
      <c r="G1881" s="802"/>
      <c r="H1881" s="198">
        <f>ROUND(SUM(H1860:H1880),0)</f>
        <v>0</v>
      </c>
      <c r="I1881" s="198">
        <f>ROUND(SUM(I1860:I1880),0)</f>
        <v>0</v>
      </c>
      <c r="J1881" s="199">
        <f>ROUND(SUM(J1861:J1880),0)</f>
        <v>0</v>
      </c>
      <c r="K1881" s="199">
        <f>ROUND(SUM(K1861:K1880),0)</f>
        <v>0</v>
      </c>
      <c r="L1881" s="274"/>
      <c r="M1881" s="47"/>
      <c r="N1881" s="34"/>
    </row>
    <row r="1882" spans="1:15" ht="27.75" hidden="1" customHeight="1" outlineLevel="1" thickBot="1" x14ac:dyDescent="0.25">
      <c r="A1882" s="1121" t="s">
        <v>267</v>
      </c>
      <c r="B1882" s="1122"/>
      <c r="C1882" s="1122"/>
      <c r="D1882" s="1122"/>
      <c r="E1882" s="1122"/>
      <c r="F1882" s="1122"/>
      <c r="G1882" s="1122"/>
      <c r="H1882" s="1122"/>
      <c r="I1882" s="1123"/>
      <c r="J1882" s="855"/>
      <c r="K1882" s="855"/>
      <c r="L1882" s="469"/>
      <c r="M1882" s="467"/>
    </row>
    <row r="1883" spans="1:15" s="537" customFormat="1" ht="15.75" hidden="1" outlineLevel="1" x14ac:dyDescent="0.2">
      <c r="A1883" s="1210">
        <v>1</v>
      </c>
      <c r="B1883" s="298"/>
      <c r="C1883" s="706"/>
      <c r="D1883" s="1219"/>
      <c r="E1883" s="1218" t="s">
        <v>21</v>
      </c>
      <c r="F1883" s="1209"/>
      <c r="G1883" s="1209"/>
      <c r="H1883" s="1223">
        <f>D1883*F1883</f>
        <v>0</v>
      </c>
      <c r="I1883" s="1202">
        <f>D1883*G1883</f>
        <v>0</v>
      </c>
      <c r="J1883" s="196">
        <f>SUM(H1883:I1883)</f>
        <v>0</v>
      </c>
      <c r="K1883" s="196">
        <f>J1883*1.27</f>
        <v>0</v>
      </c>
      <c r="L1883" s="273"/>
      <c r="M1883" s="1224"/>
      <c r="N1883" s="34"/>
    </row>
    <row r="1884" spans="1:15" s="537" customFormat="1" ht="15.75" hidden="1" outlineLevel="1" x14ac:dyDescent="0.2">
      <c r="A1884" s="1211"/>
      <c r="B1884" s="35"/>
      <c r="C1884" s="684"/>
      <c r="D1884" s="1220"/>
      <c r="E1884" s="1096"/>
      <c r="F1884" s="1094"/>
      <c r="G1884" s="1094"/>
      <c r="H1884" s="1125"/>
      <c r="I1884" s="1126"/>
      <c r="J1884" s="196"/>
      <c r="K1884" s="196"/>
      <c r="L1884" s="273"/>
      <c r="M1884" s="1224"/>
      <c r="N1884" s="34"/>
    </row>
    <row r="1885" spans="1:15" hidden="1" outlineLevel="1" x14ac:dyDescent="0.2">
      <c r="A1885" s="995">
        <v>2</v>
      </c>
      <c r="B1885" s="365"/>
      <c r="C1885" s="382"/>
      <c r="D1885" s="806"/>
      <c r="E1885" s="376"/>
      <c r="F1885" s="379"/>
      <c r="G1885" s="379"/>
      <c r="H1885" s="979">
        <f>D1885*F1885</f>
        <v>0</v>
      </c>
      <c r="I1885" s="980">
        <f>D1885*G1885</f>
        <v>0</v>
      </c>
      <c r="J1885" s="186">
        <f>SUM(H1885:I1885)</f>
        <v>0</v>
      </c>
      <c r="K1885" s="186">
        <f>J1885*1.27</f>
        <v>0</v>
      </c>
      <c r="L1885" s="994"/>
      <c r="M1885" s="47"/>
      <c r="N1885" s="34"/>
      <c r="O1885" s="422"/>
    </row>
    <row r="1886" spans="1:15" hidden="1" outlineLevel="1" x14ac:dyDescent="0.2">
      <c r="A1886" s="995">
        <v>3</v>
      </c>
      <c r="B1886" s="365"/>
      <c r="C1886" s="382"/>
      <c r="D1886" s="806"/>
      <c r="E1886" s="376"/>
      <c r="F1886" s="379"/>
      <c r="G1886" s="379"/>
      <c r="H1886" s="979">
        <f>D1886*F1886</f>
        <v>0</v>
      </c>
      <c r="I1886" s="980">
        <f>D1886*G1886</f>
        <v>0</v>
      </c>
      <c r="J1886" s="186">
        <f>SUM(H1886:I1886)</f>
        <v>0</v>
      </c>
      <c r="K1886" s="186">
        <f>J1886*1.27</f>
        <v>0</v>
      </c>
      <c r="L1886" s="994"/>
      <c r="M1886" s="47"/>
      <c r="N1886" s="34"/>
      <c r="O1886" s="422"/>
    </row>
    <row r="1887" spans="1:15" hidden="1" outlineLevel="1" x14ac:dyDescent="0.2">
      <c r="A1887" s="995">
        <v>4</v>
      </c>
      <c r="B1887" s="365"/>
      <c r="C1887" s="382"/>
      <c r="D1887" s="806"/>
      <c r="E1887" s="376"/>
      <c r="F1887" s="379"/>
      <c r="G1887" s="379"/>
      <c r="H1887" s="979">
        <f>D1887*F1887</f>
        <v>0</v>
      </c>
      <c r="I1887" s="980">
        <f>D1887*G1887</f>
        <v>0</v>
      </c>
      <c r="J1887" s="186">
        <f>SUM(H1887:I1887)</f>
        <v>0</v>
      </c>
      <c r="K1887" s="186">
        <f>J1887*1.27</f>
        <v>0</v>
      </c>
      <c r="L1887" s="994"/>
      <c r="M1887" s="47"/>
      <c r="N1887" s="34"/>
      <c r="O1887" s="422"/>
    </row>
    <row r="1888" spans="1:15" s="422" customFormat="1" ht="13.5" hidden="1" outlineLevel="1" thickBot="1" x14ac:dyDescent="0.25">
      <c r="A1888" s="15">
        <v>5</v>
      </c>
      <c r="B1888" s="791"/>
      <c r="C1888" s="797"/>
      <c r="D1888" s="807"/>
      <c r="E1888" s="791"/>
      <c r="F1888" s="791"/>
      <c r="G1888" s="791"/>
      <c r="H1888" s="979">
        <f>D1888*F1888</f>
        <v>0</v>
      </c>
      <c r="I1888" s="980">
        <f>D1888*G1888</f>
        <v>0</v>
      </c>
      <c r="J1888" s="186">
        <f>SUM(H1888:I1888)</f>
        <v>0</v>
      </c>
      <c r="K1888" s="186">
        <f>J1888*1.27</f>
        <v>0</v>
      </c>
      <c r="L1888" s="994"/>
      <c r="M1888" s="46"/>
      <c r="N1888" s="34"/>
    </row>
    <row r="1889" spans="1:15" s="17" customFormat="1" ht="28.5" hidden="1" customHeight="1" outlineLevel="1" thickBot="1" x14ac:dyDescent="0.25">
      <c r="A1889" s="1110" t="s">
        <v>322</v>
      </c>
      <c r="B1889" s="1111"/>
      <c r="C1889" s="799"/>
      <c r="D1889" s="808"/>
      <c r="E1889" s="809"/>
      <c r="F1889" s="810"/>
      <c r="G1889" s="810"/>
      <c r="H1889" s="198">
        <f>ROUND(SUM(H1883:H1888),0)</f>
        <v>0</v>
      </c>
      <c r="I1889" s="198">
        <f>ROUND(SUM(I1883:I1888),0)</f>
        <v>0</v>
      </c>
      <c r="J1889" s="199">
        <f>ROUND(SUM(J1883:J1888),0)</f>
        <v>0</v>
      </c>
      <c r="K1889" s="199">
        <f>ROUND(SUM(K1883:K1888),0)</f>
        <v>0</v>
      </c>
      <c r="L1889" s="274"/>
      <c r="M1889" s="46"/>
      <c r="N1889" s="34"/>
      <c r="O1889" s="23"/>
    </row>
    <row r="1890" spans="1:15" ht="25.5" customHeight="1" collapsed="1" thickBot="1" x14ac:dyDescent="0.25">
      <c r="A1890" s="643">
        <f>'18'!A58</f>
        <v>0</v>
      </c>
      <c r="B1890" s="644">
        <f>'18'!B58</f>
        <v>0</v>
      </c>
      <c r="C1890" s="645">
        <f>'18'!E58</f>
        <v>0</v>
      </c>
      <c r="D1890" s="645">
        <f>'18'!F58</f>
        <v>0</v>
      </c>
      <c r="E1890" s="645">
        <f>'18'!G58</f>
        <v>0</v>
      </c>
      <c r="F1890" s="1221" t="s">
        <v>20</v>
      </c>
      <c r="G1890" s="1222"/>
      <c r="H1890" s="200">
        <f>H1881+H1889</f>
        <v>0</v>
      </c>
      <c r="I1890" s="201">
        <f>I1881+I1889</f>
        <v>0</v>
      </c>
      <c r="J1890" s="202">
        <f>J1881+J1889</f>
        <v>0</v>
      </c>
      <c r="K1890" s="202">
        <f>K1881+K1889</f>
        <v>0</v>
      </c>
      <c r="L1890" s="300">
        <f>IF(K1861&gt;0,1,0)</f>
        <v>0</v>
      </c>
    </row>
    <row r="1891" spans="1:15" ht="5.25" customHeight="1" thickTop="1" x14ac:dyDescent="0.2">
      <c r="A1891" s="1217"/>
      <c r="B1891" s="1109"/>
      <c r="C1891" s="195"/>
      <c r="D1891" s="276"/>
      <c r="E1891" s="207"/>
      <c r="F1891" s="203"/>
      <c r="G1891" s="203"/>
      <c r="H1891" s="203"/>
      <c r="I1891" s="204"/>
      <c r="J1891" s="205"/>
      <c r="K1891" s="205"/>
      <c r="L1891" s="300"/>
    </row>
    <row r="1892" spans="1:15" ht="12.75" customHeight="1" x14ac:dyDescent="0.2">
      <c r="A1892" s="1207" t="s">
        <v>319</v>
      </c>
      <c r="B1892" s="1208"/>
      <c r="C1892" s="1199">
        <f>K1881</f>
        <v>0</v>
      </c>
      <c r="D1892" s="1199"/>
      <c r="E1892" s="1200"/>
      <c r="F1892" s="811"/>
      <c r="G1892" s="811"/>
      <c r="H1892" s="313">
        <f>H1881</f>
        <v>0</v>
      </c>
      <c r="I1892" s="314">
        <f>I1881</f>
        <v>0</v>
      </c>
      <c r="J1892" s="205"/>
      <c r="K1892" s="205"/>
      <c r="L1892" s="300">
        <f>IF(K1864&gt;0,1,0)</f>
        <v>0</v>
      </c>
      <c r="M1892" s="47"/>
    </row>
    <row r="1893" spans="1:15" ht="12.75" customHeight="1" x14ac:dyDescent="0.2">
      <c r="A1893" s="1185" t="s">
        <v>320</v>
      </c>
      <c r="B1893" s="1186"/>
      <c r="C1893" s="1215">
        <f>K1889</f>
        <v>0</v>
      </c>
      <c r="D1893" s="1215"/>
      <c r="E1893" s="1201"/>
      <c r="F1893" s="812"/>
      <c r="G1893" s="812"/>
      <c r="H1893" s="315">
        <f>H1889</f>
        <v>0</v>
      </c>
      <c r="I1893" s="316">
        <f>I1889</f>
        <v>0</v>
      </c>
      <c r="J1893" s="205"/>
      <c r="K1893" s="205"/>
      <c r="L1893" s="275"/>
      <c r="M1893" s="47"/>
    </row>
    <row r="1894" spans="1:15" ht="12.75" customHeight="1" thickBot="1" x14ac:dyDescent="0.3">
      <c r="A1894" s="1193" t="s">
        <v>145</v>
      </c>
      <c r="B1894" s="1194"/>
      <c r="C1894" s="1195">
        <f>SUM(C1892:D1893)</f>
        <v>0</v>
      </c>
      <c r="D1894" s="1196"/>
      <c r="E1894" s="292" t="str">
        <f>IF(C1894=K1890,"","Hiba!")</f>
        <v/>
      </c>
      <c r="F1894" s="813"/>
      <c r="G1894" s="813"/>
      <c r="H1894" s="813"/>
      <c r="I1894" s="814"/>
      <c r="J1894" s="205"/>
      <c r="K1894" s="205"/>
      <c r="L1894" s="275"/>
      <c r="M1894" s="47"/>
    </row>
    <row r="1895" spans="1:15" ht="6" customHeight="1" thickBot="1" x14ac:dyDescent="0.25">
      <c r="J1895" s="205"/>
      <c r="K1895" s="205"/>
      <c r="L1895" s="275"/>
      <c r="M1895" s="47"/>
    </row>
    <row r="1896" spans="1:15" s="5" customFormat="1" ht="26.25" hidden="1" outlineLevel="1" thickBot="1" x14ac:dyDescent="0.25">
      <c r="A1896" s="788" t="s">
        <v>6</v>
      </c>
      <c r="B1896" s="789" t="s">
        <v>7</v>
      </c>
      <c r="C1896" s="789" t="s">
        <v>69</v>
      </c>
      <c r="D1896" s="789" t="s">
        <v>8</v>
      </c>
      <c r="E1896" s="789" t="s">
        <v>9</v>
      </c>
      <c r="F1896" s="288" t="s">
        <v>10</v>
      </c>
      <c r="G1896" s="288" t="s">
        <v>11</v>
      </c>
      <c r="H1896" s="288" t="s">
        <v>12</v>
      </c>
      <c r="I1896" s="289" t="s">
        <v>13</v>
      </c>
      <c r="J1896" s="936" t="s">
        <v>0</v>
      </c>
      <c r="K1896" s="936" t="s">
        <v>1</v>
      </c>
      <c r="L1896" s="937"/>
      <c r="M1896" s="18" t="s">
        <v>37</v>
      </c>
      <c r="N1896" s="84"/>
    </row>
    <row r="1897" spans="1:15" ht="27.75" hidden="1" customHeight="1" outlineLevel="1" thickBot="1" x14ac:dyDescent="0.25">
      <c r="A1897" s="1121" t="s">
        <v>268</v>
      </c>
      <c r="B1897" s="1122"/>
      <c r="C1897" s="1122"/>
      <c r="D1897" s="1122"/>
      <c r="E1897" s="1122"/>
      <c r="F1897" s="1122"/>
      <c r="G1897" s="1122"/>
      <c r="H1897" s="1122"/>
      <c r="I1897" s="1123"/>
      <c r="J1897" s="855"/>
      <c r="K1897" s="855"/>
      <c r="L1897" s="469"/>
      <c r="M1897" s="467"/>
    </row>
    <row r="1898" spans="1:15" ht="15.75" hidden="1" outlineLevel="1" x14ac:dyDescent="0.2">
      <c r="A1898" s="1216">
        <v>1</v>
      </c>
      <c r="B1898" s="629"/>
      <c r="C1898" s="630"/>
      <c r="D1898" s="1214"/>
      <c r="E1898" s="1187" t="s">
        <v>15</v>
      </c>
      <c r="F1898" s="1190"/>
      <c r="G1898" s="1190"/>
      <c r="H1898" s="1206">
        <f>D1898*F1898</f>
        <v>0</v>
      </c>
      <c r="I1898" s="1179">
        <f>D1898*G1898</f>
        <v>0</v>
      </c>
      <c r="J1898" s="196">
        <f>SUM(H1898:I1898)</f>
        <v>0</v>
      </c>
      <c r="K1898" s="196">
        <f>J1898*1.27</f>
        <v>0</v>
      </c>
      <c r="M1898" s="1224"/>
      <c r="N1898" s="34"/>
      <c r="O1898" s="422"/>
    </row>
    <row r="1899" spans="1:15" ht="15.75" hidden="1" outlineLevel="1" x14ac:dyDescent="0.2">
      <c r="A1899" s="1177"/>
      <c r="B1899" s="964" t="s">
        <v>326</v>
      </c>
      <c r="C1899" s="631"/>
      <c r="D1899" s="1188"/>
      <c r="E1899" s="1097"/>
      <c r="F1899" s="1095"/>
      <c r="G1899" s="1095"/>
      <c r="H1899" s="1099"/>
      <c r="I1899" s="1098"/>
      <c r="J1899" s="196"/>
      <c r="K1899" s="196"/>
      <c r="L1899" s="273"/>
      <c r="M1899" s="1224"/>
      <c r="N1899" s="34"/>
      <c r="O1899" s="422"/>
    </row>
    <row r="1900" spans="1:15" ht="15.75" hidden="1" outlineLevel="1" x14ac:dyDescent="0.2">
      <c r="A1900" s="1124"/>
      <c r="B1900" s="637" t="s">
        <v>329</v>
      </c>
      <c r="C1900" s="631"/>
      <c r="D1900" s="1188"/>
      <c r="E1900" s="1097"/>
      <c r="F1900" s="1095"/>
      <c r="G1900" s="1095"/>
      <c r="H1900" s="1099"/>
      <c r="I1900" s="1098"/>
      <c r="J1900" s="196"/>
      <c r="K1900" s="196"/>
      <c r="L1900" s="273"/>
      <c r="M1900" s="725"/>
      <c r="N1900" s="34"/>
      <c r="O1900" s="422"/>
    </row>
    <row r="1901" spans="1:15" ht="15.75" hidden="1" outlineLevel="1" x14ac:dyDescent="0.2">
      <c r="A1901" s="1176">
        <v>2</v>
      </c>
      <c r="B1901" s="632"/>
      <c r="C1901" s="634"/>
      <c r="D1901" s="1188"/>
      <c r="E1901" s="1097" t="s">
        <v>15</v>
      </c>
      <c r="F1901" s="1095"/>
      <c r="G1901" s="1095"/>
      <c r="H1901" s="1099">
        <f>D1901*F1901</f>
        <v>0</v>
      </c>
      <c r="I1901" s="1098">
        <f>D1901*G1901</f>
        <v>0</v>
      </c>
      <c r="J1901" s="196">
        <f>SUM(H1901:I1901)</f>
        <v>0</v>
      </c>
      <c r="K1901" s="196">
        <f>J1901*1.27</f>
        <v>0</v>
      </c>
      <c r="L1901" s="273"/>
      <c r="M1901" s="1224"/>
      <c r="N1901" s="34"/>
      <c r="O1901" s="422"/>
    </row>
    <row r="1902" spans="1:15" ht="15.75" hidden="1" outlineLevel="1" x14ac:dyDescent="0.2">
      <c r="A1902" s="1177"/>
      <c r="B1902" s="964" t="s">
        <v>327</v>
      </c>
      <c r="C1902" s="631"/>
      <c r="D1902" s="1188"/>
      <c r="E1902" s="1097"/>
      <c r="F1902" s="1095"/>
      <c r="G1902" s="1095"/>
      <c r="H1902" s="1099"/>
      <c r="I1902" s="1098"/>
      <c r="J1902" s="196"/>
      <c r="K1902" s="196"/>
      <c r="L1902" s="273"/>
      <c r="M1902" s="1224"/>
      <c r="N1902" s="34"/>
      <c r="O1902" s="422"/>
    </row>
    <row r="1903" spans="1:15" ht="16.5" hidden="1" outlineLevel="1" thickBot="1" x14ac:dyDescent="0.25">
      <c r="A1903" s="1178"/>
      <c r="B1903" s="636" t="s">
        <v>328</v>
      </c>
      <c r="C1903" s="633"/>
      <c r="D1903" s="1189"/>
      <c r="E1903" s="1191"/>
      <c r="F1903" s="1192"/>
      <c r="G1903" s="1192"/>
      <c r="H1903" s="1184"/>
      <c r="I1903" s="1203"/>
      <c r="J1903" s="196"/>
      <c r="K1903" s="196"/>
      <c r="L1903" s="273"/>
      <c r="M1903" s="725"/>
      <c r="N1903" s="34"/>
      <c r="O1903" s="422"/>
    </row>
    <row r="1904" spans="1:15" ht="17.25" hidden="1" outlineLevel="1" thickTop="1" thickBot="1" x14ac:dyDescent="0.25">
      <c r="A1904" s="1124">
        <v>3</v>
      </c>
      <c r="B1904" s="298"/>
      <c r="C1904" s="299"/>
      <c r="D1904" s="1197"/>
      <c r="E1904" s="1212" t="s">
        <v>15</v>
      </c>
      <c r="F1904" s="1182"/>
      <c r="G1904" s="1182"/>
      <c r="H1904" s="1180">
        <f>D1904*F1904</f>
        <v>0</v>
      </c>
      <c r="I1904" s="1204">
        <f>D1904*G1904</f>
        <v>0</v>
      </c>
      <c r="J1904" s="196">
        <f>SUM(H1904:I1904)</f>
        <v>0</v>
      </c>
      <c r="K1904" s="196">
        <f>J1904*1.27</f>
        <v>0</v>
      </c>
      <c r="L1904" s="273"/>
      <c r="M1904" s="1224"/>
      <c r="N1904" s="34"/>
      <c r="O1904" s="422"/>
    </row>
    <row r="1905" spans="1:15" ht="16.5" hidden="1" outlineLevel="1" thickTop="1" x14ac:dyDescent="0.2">
      <c r="A1905" s="1115"/>
      <c r="B1905" s="187"/>
      <c r="C1905" s="294"/>
      <c r="D1905" s="1198"/>
      <c r="E1905" s="1213"/>
      <c r="F1905" s="1183"/>
      <c r="G1905" s="1183"/>
      <c r="H1905" s="1181"/>
      <c r="I1905" s="1205"/>
      <c r="J1905" s="196"/>
      <c r="K1905" s="196"/>
      <c r="L1905" s="273"/>
      <c r="M1905" s="1224"/>
      <c r="N1905" s="34"/>
      <c r="O1905" s="422"/>
    </row>
    <row r="1906" spans="1:15" hidden="1" outlineLevel="1" x14ac:dyDescent="0.2">
      <c r="A1906" s="803">
        <v>4</v>
      </c>
      <c r="B1906" s="365"/>
      <c r="C1906" s="382"/>
      <c r="D1906" s="996"/>
      <c r="E1906" s="376"/>
      <c r="F1906" s="379"/>
      <c r="G1906" s="379"/>
      <c r="H1906" s="979">
        <f t="shared" ref="H1906:H1917" si="204">D1906*F1906</f>
        <v>0</v>
      </c>
      <c r="I1906" s="980">
        <f t="shared" ref="I1906:I1917" si="205">D1906*G1906</f>
        <v>0</v>
      </c>
      <c r="J1906" s="186">
        <f t="shared" ref="J1906:J1917" si="206">SUM(H1906:I1906)</f>
        <v>0</v>
      </c>
      <c r="K1906" s="186">
        <f t="shared" ref="K1906:K1917" si="207">J1906*1.27</f>
        <v>0</v>
      </c>
      <c r="L1906" s="994"/>
      <c r="M1906" s="47"/>
      <c r="N1906" s="34"/>
      <c r="O1906" s="422"/>
    </row>
    <row r="1907" spans="1:15" hidden="1" outlineLevel="1" x14ac:dyDescent="0.2">
      <c r="A1907" s="804">
        <v>5</v>
      </c>
      <c r="B1907" s="794"/>
      <c r="C1907" s="795"/>
      <c r="D1907" s="792"/>
      <c r="E1907" s="796"/>
      <c r="F1907" s="790"/>
      <c r="G1907" s="790"/>
      <c r="H1907" s="997">
        <f t="shared" si="204"/>
        <v>0</v>
      </c>
      <c r="I1907" s="998">
        <f t="shared" si="205"/>
        <v>0</v>
      </c>
      <c r="J1907" s="186">
        <f t="shared" si="206"/>
        <v>0</v>
      </c>
      <c r="K1907" s="186">
        <f t="shared" si="207"/>
        <v>0</v>
      </c>
      <c r="L1907" s="994"/>
      <c r="M1907" s="47"/>
      <c r="N1907" s="34"/>
      <c r="O1907" s="422"/>
    </row>
    <row r="1908" spans="1:15" hidden="1" outlineLevel="1" x14ac:dyDescent="0.2">
      <c r="A1908" s="803">
        <v>6</v>
      </c>
      <c r="B1908" s="365"/>
      <c r="C1908" s="382"/>
      <c r="D1908" s="996"/>
      <c r="E1908" s="376"/>
      <c r="F1908" s="379"/>
      <c r="G1908" s="379"/>
      <c r="H1908" s="979">
        <f t="shared" si="204"/>
        <v>0</v>
      </c>
      <c r="I1908" s="980">
        <f t="shared" si="205"/>
        <v>0</v>
      </c>
      <c r="J1908" s="186">
        <f t="shared" si="206"/>
        <v>0</v>
      </c>
      <c r="K1908" s="186">
        <f t="shared" si="207"/>
        <v>0</v>
      </c>
      <c r="L1908" s="994"/>
      <c r="M1908" s="47"/>
      <c r="N1908" s="34"/>
      <c r="O1908" s="422"/>
    </row>
    <row r="1909" spans="1:15" hidden="1" outlineLevel="1" x14ac:dyDescent="0.2">
      <c r="A1909" s="804">
        <v>7</v>
      </c>
      <c r="B1909" s="365"/>
      <c r="C1909" s="382"/>
      <c r="D1909" s="996"/>
      <c r="E1909" s="376"/>
      <c r="F1909" s="379"/>
      <c r="G1909" s="379"/>
      <c r="H1909" s="979">
        <f t="shared" si="204"/>
        <v>0</v>
      </c>
      <c r="I1909" s="980">
        <f t="shared" si="205"/>
        <v>0</v>
      </c>
      <c r="J1909" s="186">
        <f t="shared" si="206"/>
        <v>0</v>
      </c>
      <c r="K1909" s="186">
        <f t="shared" si="207"/>
        <v>0</v>
      </c>
      <c r="L1909" s="994"/>
      <c r="M1909" s="47"/>
      <c r="N1909" s="34"/>
      <c r="O1909" s="422"/>
    </row>
    <row r="1910" spans="1:15" hidden="1" outlineLevel="1" x14ac:dyDescent="0.2">
      <c r="A1910" s="803">
        <v>8</v>
      </c>
      <c r="B1910" s="794"/>
      <c r="C1910" s="795"/>
      <c r="D1910" s="792"/>
      <c r="E1910" s="796"/>
      <c r="F1910" s="790"/>
      <c r="G1910" s="790"/>
      <c r="H1910" s="997">
        <f t="shared" si="204"/>
        <v>0</v>
      </c>
      <c r="I1910" s="998">
        <f t="shared" si="205"/>
        <v>0</v>
      </c>
      <c r="J1910" s="186">
        <f t="shared" si="206"/>
        <v>0</v>
      </c>
      <c r="K1910" s="186">
        <f t="shared" si="207"/>
        <v>0</v>
      </c>
      <c r="L1910" s="994"/>
      <c r="M1910" s="47"/>
      <c r="N1910" s="34"/>
      <c r="O1910" s="422"/>
    </row>
    <row r="1911" spans="1:15" hidden="1" outlineLevel="1" x14ac:dyDescent="0.2">
      <c r="A1911" s="804">
        <v>9</v>
      </c>
      <c r="B1911" s="365"/>
      <c r="C1911" s="382"/>
      <c r="D1911" s="996"/>
      <c r="E1911" s="376"/>
      <c r="F1911" s="379"/>
      <c r="G1911" s="379"/>
      <c r="H1911" s="979">
        <f t="shared" si="204"/>
        <v>0</v>
      </c>
      <c r="I1911" s="980">
        <f t="shared" si="205"/>
        <v>0</v>
      </c>
      <c r="J1911" s="186">
        <f t="shared" si="206"/>
        <v>0</v>
      </c>
      <c r="K1911" s="186">
        <f t="shared" si="207"/>
        <v>0</v>
      </c>
      <c r="L1911" s="994"/>
      <c r="M1911" s="47"/>
      <c r="N1911" s="34"/>
      <c r="O1911" s="422"/>
    </row>
    <row r="1912" spans="1:15" hidden="1" outlineLevel="1" x14ac:dyDescent="0.2">
      <c r="A1912" s="803">
        <v>10</v>
      </c>
      <c r="B1912" s="365"/>
      <c r="C1912" s="382"/>
      <c r="D1912" s="996"/>
      <c r="E1912" s="376"/>
      <c r="F1912" s="379"/>
      <c r="G1912" s="379"/>
      <c r="H1912" s="979">
        <f t="shared" si="204"/>
        <v>0</v>
      </c>
      <c r="I1912" s="980">
        <f t="shared" si="205"/>
        <v>0</v>
      </c>
      <c r="J1912" s="186">
        <f t="shared" si="206"/>
        <v>0</v>
      </c>
      <c r="K1912" s="186">
        <f t="shared" si="207"/>
        <v>0</v>
      </c>
      <c r="L1912" s="994"/>
      <c r="M1912" s="47"/>
      <c r="N1912" s="34"/>
      <c r="O1912" s="422"/>
    </row>
    <row r="1913" spans="1:15" hidden="1" outlineLevel="1" x14ac:dyDescent="0.2">
      <c r="A1913" s="804">
        <v>11</v>
      </c>
      <c r="B1913" s="365"/>
      <c r="C1913" s="382"/>
      <c r="D1913" s="996"/>
      <c r="E1913" s="376"/>
      <c r="F1913" s="379"/>
      <c r="G1913" s="379"/>
      <c r="H1913" s="979">
        <f t="shared" si="204"/>
        <v>0</v>
      </c>
      <c r="I1913" s="980">
        <f t="shared" si="205"/>
        <v>0</v>
      </c>
      <c r="J1913" s="186">
        <f t="shared" si="206"/>
        <v>0</v>
      </c>
      <c r="K1913" s="186">
        <f t="shared" si="207"/>
        <v>0</v>
      </c>
      <c r="L1913" s="994"/>
      <c r="M1913" s="47"/>
      <c r="N1913" s="34"/>
      <c r="O1913" s="422"/>
    </row>
    <row r="1914" spans="1:15" hidden="1" outlineLevel="1" x14ac:dyDescent="0.2">
      <c r="A1914" s="803">
        <v>12</v>
      </c>
      <c r="B1914" s="794"/>
      <c r="C1914" s="795"/>
      <c r="D1914" s="792"/>
      <c r="E1914" s="796"/>
      <c r="F1914" s="790"/>
      <c r="G1914" s="790"/>
      <c r="H1914" s="997">
        <f t="shared" si="204"/>
        <v>0</v>
      </c>
      <c r="I1914" s="998">
        <f t="shared" si="205"/>
        <v>0</v>
      </c>
      <c r="J1914" s="186">
        <f t="shared" si="206"/>
        <v>0</v>
      </c>
      <c r="K1914" s="186">
        <f t="shared" si="207"/>
        <v>0</v>
      </c>
      <c r="L1914" s="994"/>
      <c r="M1914" s="47"/>
      <c r="N1914" s="34"/>
      <c r="O1914" s="422"/>
    </row>
    <row r="1915" spans="1:15" hidden="1" outlineLevel="1" x14ac:dyDescent="0.2">
      <c r="A1915" s="804">
        <v>13</v>
      </c>
      <c r="B1915" s="365"/>
      <c r="C1915" s="382"/>
      <c r="D1915" s="996"/>
      <c r="E1915" s="376"/>
      <c r="F1915" s="379"/>
      <c r="G1915" s="379"/>
      <c r="H1915" s="979">
        <f t="shared" si="204"/>
        <v>0</v>
      </c>
      <c r="I1915" s="980">
        <f t="shared" si="205"/>
        <v>0</v>
      </c>
      <c r="J1915" s="186">
        <f t="shared" si="206"/>
        <v>0</v>
      </c>
      <c r="K1915" s="186">
        <f t="shared" si="207"/>
        <v>0</v>
      </c>
      <c r="L1915" s="994"/>
      <c r="M1915" s="47"/>
      <c r="N1915" s="34"/>
      <c r="O1915" s="422"/>
    </row>
    <row r="1916" spans="1:15" hidden="1" outlineLevel="1" x14ac:dyDescent="0.2">
      <c r="A1916" s="803">
        <v>14</v>
      </c>
      <c r="B1916" s="365"/>
      <c r="C1916" s="382"/>
      <c r="D1916" s="996"/>
      <c r="E1916" s="376"/>
      <c r="F1916" s="379"/>
      <c r="G1916" s="379"/>
      <c r="H1916" s="979">
        <f t="shared" si="204"/>
        <v>0</v>
      </c>
      <c r="I1916" s="980">
        <f t="shared" si="205"/>
        <v>0</v>
      </c>
      <c r="J1916" s="186">
        <f t="shared" si="206"/>
        <v>0</v>
      </c>
      <c r="K1916" s="186">
        <f t="shared" si="207"/>
        <v>0</v>
      </c>
      <c r="L1916" s="994"/>
      <c r="M1916" s="47"/>
      <c r="N1916" s="34"/>
      <c r="O1916" s="422"/>
    </row>
    <row r="1917" spans="1:15" s="537" customFormat="1" ht="13.5" hidden="1" outlineLevel="1" thickBot="1" x14ac:dyDescent="0.25">
      <c r="A1917" s="805">
        <v>15</v>
      </c>
      <c r="B1917" s="798" t="s">
        <v>147</v>
      </c>
      <c r="C1917" s="797"/>
      <c r="D1917" s="793"/>
      <c r="E1917" s="798" t="s">
        <v>26</v>
      </c>
      <c r="F1917" s="791"/>
      <c r="G1917" s="791"/>
      <c r="H1917" s="924">
        <f t="shared" si="204"/>
        <v>0</v>
      </c>
      <c r="I1917" s="925">
        <f t="shared" si="205"/>
        <v>0</v>
      </c>
      <c r="J1917" s="196">
        <f t="shared" si="206"/>
        <v>0</v>
      </c>
      <c r="K1917" s="196">
        <f t="shared" si="207"/>
        <v>0</v>
      </c>
      <c r="L1917" s="273"/>
      <c r="M1917" s="47"/>
      <c r="N1917" s="34"/>
    </row>
    <row r="1918" spans="1:15" s="537" customFormat="1" ht="28.5" hidden="1" customHeight="1" outlineLevel="1" thickBot="1" x14ac:dyDescent="0.25">
      <c r="A1918" s="1118" t="s">
        <v>321</v>
      </c>
      <c r="B1918" s="1119"/>
      <c r="C1918" s="799"/>
      <c r="D1918" s="800"/>
      <c r="E1918" s="801"/>
      <c r="F1918" s="802"/>
      <c r="G1918" s="802"/>
      <c r="H1918" s="198">
        <f>ROUND(SUM(H1897:H1917),0)</f>
        <v>0</v>
      </c>
      <c r="I1918" s="198">
        <f>ROUND(SUM(I1897:I1917),0)</f>
        <v>0</v>
      </c>
      <c r="J1918" s="199">
        <f>ROUND(SUM(J1898:J1917),0)</f>
        <v>0</v>
      </c>
      <c r="K1918" s="199">
        <f>ROUND(SUM(K1898:K1917),0)</f>
        <v>0</v>
      </c>
      <c r="L1918" s="274"/>
      <c r="M1918" s="47"/>
      <c r="N1918" s="34"/>
    </row>
    <row r="1919" spans="1:15" ht="27.75" hidden="1" customHeight="1" outlineLevel="1" thickBot="1" x14ac:dyDescent="0.25">
      <c r="A1919" s="1121" t="s">
        <v>267</v>
      </c>
      <c r="B1919" s="1122"/>
      <c r="C1919" s="1122"/>
      <c r="D1919" s="1122"/>
      <c r="E1919" s="1122"/>
      <c r="F1919" s="1122"/>
      <c r="G1919" s="1122"/>
      <c r="H1919" s="1122"/>
      <c r="I1919" s="1123"/>
      <c r="J1919" s="855"/>
      <c r="K1919" s="855"/>
      <c r="L1919" s="469"/>
      <c r="M1919" s="467"/>
    </row>
    <row r="1920" spans="1:15" s="537" customFormat="1" ht="15.75" hidden="1" outlineLevel="1" x14ac:dyDescent="0.2">
      <c r="A1920" s="1210">
        <v>1</v>
      </c>
      <c r="B1920" s="298"/>
      <c r="C1920" s="706"/>
      <c r="D1920" s="1219"/>
      <c r="E1920" s="1218" t="s">
        <v>21</v>
      </c>
      <c r="F1920" s="1209"/>
      <c r="G1920" s="1209"/>
      <c r="H1920" s="1223">
        <f>D1920*F1920</f>
        <v>0</v>
      </c>
      <c r="I1920" s="1202">
        <f>D1920*G1920</f>
        <v>0</v>
      </c>
      <c r="J1920" s="196">
        <f>SUM(H1920:I1920)</f>
        <v>0</v>
      </c>
      <c r="K1920" s="196">
        <f>J1920*1.27</f>
        <v>0</v>
      </c>
      <c r="L1920" s="273"/>
      <c r="M1920" s="1224"/>
      <c r="N1920" s="34"/>
    </row>
    <row r="1921" spans="1:15" s="537" customFormat="1" ht="15.75" hidden="1" outlineLevel="1" x14ac:dyDescent="0.2">
      <c r="A1921" s="1211"/>
      <c r="B1921" s="35"/>
      <c r="C1921" s="684"/>
      <c r="D1921" s="1220"/>
      <c r="E1921" s="1096"/>
      <c r="F1921" s="1094"/>
      <c r="G1921" s="1094"/>
      <c r="H1921" s="1125"/>
      <c r="I1921" s="1126"/>
      <c r="J1921" s="196"/>
      <c r="K1921" s="196"/>
      <c r="L1921" s="273"/>
      <c r="M1921" s="1224"/>
      <c r="N1921" s="34"/>
    </row>
    <row r="1922" spans="1:15" hidden="1" outlineLevel="1" x14ac:dyDescent="0.2">
      <c r="A1922" s="995">
        <v>2</v>
      </c>
      <c r="B1922" s="365"/>
      <c r="C1922" s="382"/>
      <c r="D1922" s="806"/>
      <c r="E1922" s="376"/>
      <c r="F1922" s="379"/>
      <c r="G1922" s="379"/>
      <c r="H1922" s="979">
        <f>D1922*F1922</f>
        <v>0</v>
      </c>
      <c r="I1922" s="980">
        <f>D1922*G1922</f>
        <v>0</v>
      </c>
      <c r="J1922" s="186">
        <f>SUM(H1922:I1922)</f>
        <v>0</v>
      </c>
      <c r="K1922" s="186">
        <f>J1922*1.27</f>
        <v>0</v>
      </c>
      <c r="L1922" s="994"/>
      <c r="M1922" s="47"/>
      <c r="N1922" s="34"/>
      <c r="O1922" s="422"/>
    </row>
    <row r="1923" spans="1:15" hidden="1" outlineLevel="1" x14ac:dyDescent="0.2">
      <c r="A1923" s="995">
        <v>3</v>
      </c>
      <c r="B1923" s="365"/>
      <c r="C1923" s="382"/>
      <c r="D1923" s="806"/>
      <c r="E1923" s="376"/>
      <c r="F1923" s="379"/>
      <c r="G1923" s="379"/>
      <c r="H1923" s="979">
        <f>D1923*F1923</f>
        <v>0</v>
      </c>
      <c r="I1923" s="980">
        <f>D1923*G1923</f>
        <v>0</v>
      </c>
      <c r="J1923" s="186">
        <f>SUM(H1923:I1923)</f>
        <v>0</v>
      </c>
      <c r="K1923" s="186">
        <f>J1923*1.27</f>
        <v>0</v>
      </c>
      <c r="L1923" s="994"/>
      <c r="M1923" s="47"/>
      <c r="N1923" s="34"/>
      <c r="O1923" s="422"/>
    </row>
    <row r="1924" spans="1:15" hidden="1" outlineLevel="1" x14ac:dyDescent="0.2">
      <c r="A1924" s="995">
        <v>4</v>
      </c>
      <c r="B1924" s="365"/>
      <c r="C1924" s="382"/>
      <c r="D1924" s="806"/>
      <c r="E1924" s="376"/>
      <c r="F1924" s="379"/>
      <c r="G1924" s="379"/>
      <c r="H1924" s="979">
        <f>D1924*F1924</f>
        <v>0</v>
      </c>
      <c r="I1924" s="980">
        <f>D1924*G1924</f>
        <v>0</v>
      </c>
      <c r="J1924" s="186">
        <f>SUM(H1924:I1924)</f>
        <v>0</v>
      </c>
      <c r="K1924" s="186">
        <f>J1924*1.27</f>
        <v>0</v>
      </c>
      <c r="L1924" s="994"/>
      <c r="M1924" s="47"/>
      <c r="N1924" s="34"/>
      <c r="O1924" s="422"/>
    </row>
    <row r="1925" spans="1:15" s="422" customFormat="1" ht="13.5" hidden="1" outlineLevel="1" thickBot="1" x14ac:dyDescent="0.25">
      <c r="A1925" s="15">
        <v>5</v>
      </c>
      <c r="B1925" s="791"/>
      <c r="C1925" s="797"/>
      <c r="D1925" s="807"/>
      <c r="E1925" s="791"/>
      <c r="F1925" s="791"/>
      <c r="G1925" s="791"/>
      <c r="H1925" s="979">
        <f>D1925*F1925</f>
        <v>0</v>
      </c>
      <c r="I1925" s="980">
        <f>D1925*G1925</f>
        <v>0</v>
      </c>
      <c r="J1925" s="186">
        <f>SUM(H1925:I1925)</f>
        <v>0</v>
      </c>
      <c r="K1925" s="186">
        <f>J1925*1.27</f>
        <v>0</v>
      </c>
      <c r="L1925" s="994"/>
      <c r="M1925" s="46"/>
      <c r="N1925" s="34"/>
    </row>
    <row r="1926" spans="1:15" s="17" customFormat="1" ht="28.5" hidden="1" customHeight="1" outlineLevel="1" thickBot="1" x14ac:dyDescent="0.25">
      <c r="A1926" s="1110" t="s">
        <v>322</v>
      </c>
      <c r="B1926" s="1111"/>
      <c r="C1926" s="799"/>
      <c r="D1926" s="808"/>
      <c r="E1926" s="809"/>
      <c r="F1926" s="810"/>
      <c r="G1926" s="810"/>
      <c r="H1926" s="198">
        <f>ROUND(SUM(H1920:H1925),0)</f>
        <v>0</v>
      </c>
      <c r="I1926" s="198">
        <f>ROUND(SUM(I1920:I1925),0)</f>
        <v>0</v>
      </c>
      <c r="J1926" s="199">
        <f>ROUND(SUM(J1920:J1925),0)</f>
        <v>0</v>
      </c>
      <c r="K1926" s="199">
        <f>ROUND(SUM(K1920:K1925),0)</f>
        <v>0</v>
      </c>
      <c r="L1926" s="274"/>
      <c r="M1926" s="46"/>
      <c r="N1926" s="34"/>
      <c r="O1926" s="23"/>
    </row>
    <row r="1927" spans="1:15" ht="25.5" customHeight="1" collapsed="1" thickBot="1" x14ac:dyDescent="0.25">
      <c r="A1927" s="643">
        <f>'18'!A59</f>
        <v>0</v>
      </c>
      <c r="B1927" s="644">
        <f>'18'!B59</f>
        <v>0</v>
      </c>
      <c r="C1927" s="645">
        <f>'18'!E59</f>
        <v>0</v>
      </c>
      <c r="D1927" s="645">
        <f>'18'!F59</f>
        <v>0</v>
      </c>
      <c r="E1927" s="645">
        <f>'18'!G59</f>
        <v>0</v>
      </c>
      <c r="F1927" s="1221" t="s">
        <v>20</v>
      </c>
      <c r="G1927" s="1222"/>
      <c r="H1927" s="200">
        <f>H1918+H1926</f>
        <v>0</v>
      </c>
      <c r="I1927" s="201">
        <f>I1918+I1926</f>
        <v>0</v>
      </c>
      <c r="J1927" s="202">
        <f>J1918+J1926</f>
        <v>0</v>
      </c>
      <c r="K1927" s="202">
        <f>K1918+K1926</f>
        <v>0</v>
      </c>
      <c r="L1927" s="300">
        <f>IF(K1898&gt;0,1,0)</f>
        <v>0</v>
      </c>
    </row>
    <row r="1928" spans="1:15" ht="5.25" customHeight="1" thickTop="1" x14ac:dyDescent="0.2">
      <c r="A1928" s="1217"/>
      <c r="B1928" s="1109"/>
      <c r="C1928" s="195"/>
      <c r="D1928" s="276"/>
      <c r="E1928" s="207"/>
      <c r="F1928" s="203"/>
      <c r="G1928" s="203"/>
      <c r="H1928" s="203"/>
      <c r="I1928" s="204"/>
      <c r="J1928" s="205"/>
      <c r="K1928" s="205"/>
      <c r="L1928" s="300"/>
    </row>
    <row r="1929" spans="1:15" ht="12.75" customHeight="1" x14ac:dyDescent="0.2">
      <c r="A1929" s="1207" t="s">
        <v>319</v>
      </c>
      <c r="B1929" s="1208"/>
      <c r="C1929" s="1199">
        <f>K1918</f>
        <v>0</v>
      </c>
      <c r="D1929" s="1199"/>
      <c r="E1929" s="1200"/>
      <c r="F1929" s="811"/>
      <c r="G1929" s="811"/>
      <c r="H1929" s="313">
        <f>H1918</f>
        <v>0</v>
      </c>
      <c r="I1929" s="314">
        <f>I1918</f>
        <v>0</v>
      </c>
      <c r="J1929" s="205"/>
      <c r="K1929" s="205"/>
      <c r="L1929" s="300">
        <f>IF(K1901&gt;0,1,0)</f>
        <v>0</v>
      </c>
      <c r="M1929" s="47"/>
    </row>
    <row r="1930" spans="1:15" ht="12.75" customHeight="1" x14ac:dyDescent="0.2">
      <c r="A1930" s="1185" t="s">
        <v>320</v>
      </c>
      <c r="B1930" s="1186"/>
      <c r="C1930" s="1215">
        <f>K1926</f>
        <v>0</v>
      </c>
      <c r="D1930" s="1215"/>
      <c r="E1930" s="1201"/>
      <c r="F1930" s="812"/>
      <c r="G1930" s="812"/>
      <c r="H1930" s="315">
        <f>H1926</f>
        <v>0</v>
      </c>
      <c r="I1930" s="316">
        <f>I1926</f>
        <v>0</v>
      </c>
      <c r="J1930" s="205"/>
      <c r="K1930" s="205"/>
      <c r="L1930" s="275"/>
      <c r="M1930" s="47"/>
    </row>
    <row r="1931" spans="1:15" ht="12.75" customHeight="1" thickBot="1" x14ac:dyDescent="0.3">
      <c r="A1931" s="1193" t="s">
        <v>145</v>
      </c>
      <c r="B1931" s="1194"/>
      <c r="C1931" s="1195">
        <f>SUM(C1929:D1930)</f>
        <v>0</v>
      </c>
      <c r="D1931" s="1196"/>
      <c r="E1931" s="292" t="str">
        <f>IF(C1931=K1927,"","Hiba!")</f>
        <v/>
      </c>
      <c r="F1931" s="813"/>
      <c r="G1931" s="813"/>
      <c r="H1931" s="813"/>
      <c r="I1931" s="814"/>
      <c r="J1931" s="205"/>
      <c r="K1931" s="205"/>
      <c r="L1931" s="275"/>
      <c r="M1931" s="47"/>
    </row>
    <row r="1932" spans="1:15" ht="6" customHeight="1" thickBot="1" x14ac:dyDescent="0.25">
      <c r="J1932" s="205"/>
      <c r="K1932" s="205"/>
      <c r="L1932" s="275"/>
      <c r="M1932" s="47"/>
    </row>
    <row r="1933" spans="1:15" s="5" customFormat="1" ht="26.25" hidden="1" outlineLevel="1" thickBot="1" x14ac:dyDescent="0.25">
      <c r="A1933" s="788" t="s">
        <v>6</v>
      </c>
      <c r="B1933" s="789" t="s">
        <v>7</v>
      </c>
      <c r="C1933" s="789" t="s">
        <v>69</v>
      </c>
      <c r="D1933" s="789" t="s">
        <v>8</v>
      </c>
      <c r="E1933" s="789" t="s">
        <v>9</v>
      </c>
      <c r="F1933" s="288" t="s">
        <v>10</v>
      </c>
      <c r="G1933" s="288" t="s">
        <v>11</v>
      </c>
      <c r="H1933" s="288" t="s">
        <v>12</v>
      </c>
      <c r="I1933" s="289" t="s">
        <v>13</v>
      </c>
      <c r="J1933" s="936" t="s">
        <v>0</v>
      </c>
      <c r="K1933" s="936" t="s">
        <v>1</v>
      </c>
      <c r="L1933" s="937"/>
      <c r="M1933" s="18" t="s">
        <v>37</v>
      </c>
      <c r="N1933" s="84"/>
    </row>
    <row r="1934" spans="1:15" ht="27.75" hidden="1" customHeight="1" outlineLevel="1" thickBot="1" x14ac:dyDescent="0.25">
      <c r="A1934" s="1121" t="s">
        <v>268</v>
      </c>
      <c r="B1934" s="1122"/>
      <c r="C1934" s="1122"/>
      <c r="D1934" s="1122"/>
      <c r="E1934" s="1122"/>
      <c r="F1934" s="1122"/>
      <c r="G1934" s="1122"/>
      <c r="H1934" s="1122"/>
      <c r="I1934" s="1123"/>
      <c r="J1934" s="855"/>
      <c r="K1934" s="855"/>
      <c r="L1934" s="469"/>
      <c r="M1934" s="467"/>
    </row>
    <row r="1935" spans="1:15" ht="15.75" hidden="1" outlineLevel="1" x14ac:dyDescent="0.2">
      <c r="A1935" s="1216">
        <v>1</v>
      </c>
      <c r="B1935" s="629"/>
      <c r="C1935" s="630"/>
      <c r="D1935" s="1214"/>
      <c r="E1935" s="1187" t="s">
        <v>15</v>
      </c>
      <c r="F1935" s="1190"/>
      <c r="G1935" s="1190"/>
      <c r="H1935" s="1206">
        <f>D1935*F1935</f>
        <v>0</v>
      </c>
      <c r="I1935" s="1179">
        <f>D1935*G1935</f>
        <v>0</v>
      </c>
      <c r="J1935" s="196">
        <f>SUM(H1935:I1935)</f>
        <v>0</v>
      </c>
      <c r="K1935" s="196">
        <f>J1935*1.27</f>
        <v>0</v>
      </c>
      <c r="M1935" s="1224"/>
      <c r="N1935" s="34"/>
      <c r="O1935" s="422"/>
    </row>
    <row r="1936" spans="1:15" ht="15.75" hidden="1" outlineLevel="1" x14ac:dyDescent="0.2">
      <c r="A1936" s="1177"/>
      <c r="B1936" s="964" t="s">
        <v>326</v>
      </c>
      <c r="C1936" s="631"/>
      <c r="D1936" s="1188"/>
      <c r="E1936" s="1097"/>
      <c r="F1936" s="1095"/>
      <c r="G1936" s="1095"/>
      <c r="H1936" s="1099"/>
      <c r="I1936" s="1098"/>
      <c r="J1936" s="196"/>
      <c r="K1936" s="196"/>
      <c r="L1936" s="273"/>
      <c r="M1936" s="1224"/>
      <c r="N1936" s="34"/>
      <c r="O1936" s="422"/>
    </row>
    <row r="1937" spans="1:15" ht="15.75" hidden="1" outlineLevel="1" x14ac:dyDescent="0.2">
      <c r="A1937" s="1124"/>
      <c r="B1937" s="637" t="s">
        <v>329</v>
      </c>
      <c r="C1937" s="631"/>
      <c r="D1937" s="1188"/>
      <c r="E1937" s="1097"/>
      <c r="F1937" s="1095"/>
      <c r="G1937" s="1095"/>
      <c r="H1937" s="1099"/>
      <c r="I1937" s="1098"/>
      <c r="J1937" s="196"/>
      <c r="K1937" s="196"/>
      <c r="L1937" s="273"/>
      <c r="M1937" s="725"/>
      <c r="N1937" s="34"/>
      <c r="O1937" s="422"/>
    </row>
    <row r="1938" spans="1:15" ht="15.75" hidden="1" outlineLevel="1" x14ac:dyDescent="0.2">
      <c r="A1938" s="1176">
        <v>2</v>
      </c>
      <c r="B1938" s="632"/>
      <c r="C1938" s="634"/>
      <c r="D1938" s="1188"/>
      <c r="E1938" s="1097" t="s">
        <v>15</v>
      </c>
      <c r="F1938" s="1095"/>
      <c r="G1938" s="1095"/>
      <c r="H1938" s="1099">
        <f>D1938*F1938</f>
        <v>0</v>
      </c>
      <c r="I1938" s="1098">
        <f>D1938*G1938</f>
        <v>0</v>
      </c>
      <c r="J1938" s="196">
        <f>SUM(H1938:I1938)</f>
        <v>0</v>
      </c>
      <c r="K1938" s="196">
        <f>J1938*1.27</f>
        <v>0</v>
      </c>
      <c r="L1938" s="273"/>
      <c r="M1938" s="1224"/>
      <c r="N1938" s="34"/>
      <c r="O1938" s="422"/>
    </row>
    <row r="1939" spans="1:15" ht="15.75" hidden="1" outlineLevel="1" x14ac:dyDescent="0.2">
      <c r="A1939" s="1177"/>
      <c r="B1939" s="964" t="s">
        <v>327</v>
      </c>
      <c r="C1939" s="631"/>
      <c r="D1939" s="1188"/>
      <c r="E1939" s="1097"/>
      <c r="F1939" s="1095"/>
      <c r="G1939" s="1095"/>
      <c r="H1939" s="1099"/>
      <c r="I1939" s="1098"/>
      <c r="J1939" s="196"/>
      <c r="K1939" s="196"/>
      <c r="L1939" s="273"/>
      <c r="M1939" s="1224"/>
      <c r="N1939" s="34"/>
      <c r="O1939" s="422"/>
    </row>
    <row r="1940" spans="1:15" ht="16.5" hidden="1" outlineLevel="1" thickBot="1" x14ac:dyDescent="0.25">
      <c r="A1940" s="1178"/>
      <c r="B1940" s="636" t="s">
        <v>328</v>
      </c>
      <c r="C1940" s="633"/>
      <c r="D1940" s="1189"/>
      <c r="E1940" s="1191"/>
      <c r="F1940" s="1192"/>
      <c r="G1940" s="1192"/>
      <c r="H1940" s="1184"/>
      <c r="I1940" s="1203"/>
      <c r="J1940" s="196"/>
      <c r="K1940" s="196"/>
      <c r="L1940" s="273"/>
      <c r="M1940" s="725"/>
      <c r="N1940" s="34"/>
      <c r="O1940" s="422"/>
    </row>
    <row r="1941" spans="1:15" ht="17.25" hidden="1" outlineLevel="1" thickTop="1" thickBot="1" x14ac:dyDescent="0.25">
      <c r="A1941" s="1124">
        <v>3</v>
      </c>
      <c r="B1941" s="298"/>
      <c r="C1941" s="299"/>
      <c r="D1941" s="1197"/>
      <c r="E1941" s="1212" t="s">
        <v>15</v>
      </c>
      <c r="F1941" s="1182"/>
      <c r="G1941" s="1182"/>
      <c r="H1941" s="1180">
        <f>D1941*F1941</f>
        <v>0</v>
      </c>
      <c r="I1941" s="1204">
        <f>D1941*G1941</f>
        <v>0</v>
      </c>
      <c r="J1941" s="196">
        <f>SUM(H1941:I1941)</f>
        <v>0</v>
      </c>
      <c r="K1941" s="196">
        <f>J1941*1.27</f>
        <v>0</v>
      </c>
      <c r="L1941" s="273"/>
      <c r="M1941" s="1224"/>
      <c r="N1941" s="34"/>
      <c r="O1941" s="422"/>
    </row>
    <row r="1942" spans="1:15" ht="16.5" hidden="1" outlineLevel="1" thickTop="1" x14ac:dyDescent="0.2">
      <c r="A1942" s="1115"/>
      <c r="B1942" s="187"/>
      <c r="C1942" s="294"/>
      <c r="D1942" s="1198"/>
      <c r="E1942" s="1213"/>
      <c r="F1942" s="1183"/>
      <c r="G1942" s="1183"/>
      <c r="H1942" s="1181"/>
      <c r="I1942" s="1205"/>
      <c r="J1942" s="196"/>
      <c r="K1942" s="196"/>
      <c r="L1942" s="273"/>
      <c r="M1942" s="1224"/>
      <c r="N1942" s="34"/>
      <c r="O1942" s="422"/>
    </row>
    <row r="1943" spans="1:15" hidden="1" outlineLevel="1" x14ac:dyDescent="0.2">
      <c r="A1943" s="803">
        <v>4</v>
      </c>
      <c r="B1943" s="365"/>
      <c r="C1943" s="382"/>
      <c r="D1943" s="996"/>
      <c r="E1943" s="376"/>
      <c r="F1943" s="379"/>
      <c r="G1943" s="379"/>
      <c r="H1943" s="979">
        <f t="shared" ref="H1943:H1954" si="208">D1943*F1943</f>
        <v>0</v>
      </c>
      <c r="I1943" s="980">
        <f t="shared" ref="I1943:I1954" si="209">D1943*G1943</f>
        <v>0</v>
      </c>
      <c r="J1943" s="186">
        <f t="shared" ref="J1943:J1954" si="210">SUM(H1943:I1943)</f>
        <v>0</v>
      </c>
      <c r="K1943" s="186">
        <f t="shared" ref="K1943:K1954" si="211">J1943*1.27</f>
        <v>0</v>
      </c>
      <c r="L1943" s="994"/>
      <c r="M1943" s="47"/>
      <c r="N1943" s="34"/>
      <c r="O1943" s="422"/>
    </row>
    <row r="1944" spans="1:15" hidden="1" outlineLevel="1" x14ac:dyDescent="0.2">
      <c r="A1944" s="804">
        <v>5</v>
      </c>
      <c r="B1944" s="794"/>
      <c r="C1944" s="795"/>
      <c r="D1944" s="792"/>
      <c r="E1944" s="796"/>
      <c r="F1944" s="790"/>
      <c r="G1944" s="790"/>
      <c r="H1944" s="997">
        <f t="shared" si="208"/>
        <v>0</v>
      </c>
      <c r="I1944" s="998">
        <f t="shared" si="209"/>
        <v>0</v>
      </c>
      <c r="J1944" s="186">
        <f t="shared" si="210"/>
        <v>0</v>
      </c>
      <c r="K1944" s="186">
        <f t="shared" si="211"/>
        <v>0</v>
      </c>
      <c r="L1944" s="994"/>
      <c r="M1944" s="47"/>
      <c r="N1944" s="34"/>
      <c r="O1944" s="422"/>
    </row>
    <row r="1945" spans="1:15" hidden="1" outlineLevel="1" x14ac:dyDescent="0.2">
      <c r="A1945" s="803">
        <v>6</v>
      </c>
      <c r="B1945" s="365"/>
      <c r="C1945" s="382"/>
      <c r="D1945" s="996"/>
      <c r="E1945" s="376"/>
      <c r="F1945" s="379"/>
      <c r="G1945" s="379"/>
      <c r="H1945" s="979">
        <f t="shared" si="208"/>
        <v>0</v>
      </c>
      <c r="I1945" s="980">
        <f t="shared" si="209"/>
        <v>0</v>
      </c>
      <c r="J1945" s="186">
        <f t="shared" si="210"/>
        <v>0</v>
      </c>
      <c r="K1945" s="186">
        <f t="shared" si="211"/>
        <v>0</v>
      </c>
      <c r="L1945" s="994"/>
      <c r="M1945" s="47"/>
      <c r="N1945" s="34"/>
      <c r="O1945" s="422"/>
    </row>
    <row r="1946" spans="1:15" hidden="1" outlineLevel="1" x14ac:dyDescent="0.2">
      <c r="A1946" s="804">
        <v>7</v>
      </c>
      <c r="B1946" s="365"/>
      <c r="C1946" s="382"/>
      <c r="D1946" s="996"/>
      <c r="E1946" s="376"/>
      <c r="F1946" s="379"/>
      <c r="G1946" s="379"/>
      <c r="H1946" s="979">
        <f t="shared" si="208"/>
        <v>0</v>
      </c>
      <c r="I1946" s="980">
        <f t="shared" si="209"/>
        <v>0</v>
      </c>
      <c r="J1946" s="186">
        <f t="shared" si="210"/>
        <v>0</v>
      </c>
      <c r="K1946" s="186">
        <f t="shared" si="211"/>
        <v>0</v>
      </c>
      <c r="L1946" s="994"/>
      <c r="M1946" s="47"/>
      <c r="N1946" s="34"/>
      <c r="O1946" s="422"/>
    </row>
    <row r="1947" spans="1:15" hidden="1" outlineLevel="1" x14ac:dyDescent="0.2">
      <c r="A1947" s="803">
        <v>8</v>
      </c>
      <c r="B1947" s="794"/>
      <c r="C1947" s="795"/>
      <c r="D1947" s="792"/>
      <c r="E1947" s="796"/>
      <c r="F1947" s="790"/>
      <c r="G1947" s="790"/>
      <c r="H1947" s="997">
        <f t="shared" si="208"/>
        <v>0</v>
      </c>
      <c r="I1947" s="998">
        <f t="shared" si="209"/>
        <v>0</v>
      </c>
      <c r="J1947" s="186">
        <f t="shared" si="210"/>
        <v>0</v>
      </c>
      <c r="K1947" s="186">
        <f t="shared" si="211"/>
        <v>0</v>
      </c>
      <c r="L1947" s="994"/>
      <c r="M1947" s="47"/>
      <c r="N1947" s="34"/>
      <c r="O1947" s="422"/>
    </row>
    <row r="1948" spans="1:15" hidden="1" outlineLevel="1" x14ac:dyDescent="0.2">
      <c r="A1948" s="804">
        <v>9</v>
      </c>
      <c r="B1948" s="365"/>
      <c r="C1948" s="382"/>
      <c r="D1948" s="996"/>
      <c r="E1948" s="376"/>
      <c r="F1948" s="379"/>
      <c r="G1948" s="379"/>
      <c r="H1948" s="979">
        <f t="shared" si="208"/>
        <v>0</v>
      </c>
      <c r="I1948" s="980">
        <f t="shared" si="209"/>
        <v>0</v>
      </c>
      <c r="J1948" s="186">
        <f t="shared" si="210"/>
        <v>0</v>
      </c>
      <c r="K1948" s="186">
        <f t="shared" si="211"/>
        <v>0</v>
      </c>
      <c r="L1948" s="994"/>
      <c r="M1948" s="47"/>
      <c r="N1948" s="34"/>
      <c r="O1948" s="422"/>
    </row>
    <row r="1949" spans="1:15" hidden="1" outlineLevel="1" x14ac:dyDescent="0.2">
      <c r="A1949" s="803">
        <v>10</v>
      </c>
      <c r="B1949" s="365"/>
      <c r="C1949" s="382"/>
      <c r="D1949" s="996"/>
      <c r="E1949" s="376"/>
      <c r="F1949" s="379"/>
      <c r="G1949" s="379"/>
      <c r="H1949" s="979">
        <f t="shared" si="208"/>
        <v>0</v>
      </c>
      <c r="I1949" s="980">
        <f t="shared" si="209"/>
        <v>0</v>
      </c>
      <c r="J1949" s="186">
        <f t="shared" si="210"/>
        <v>0</v>
      </c>
      <c r="K1949" s="186">
        <f t="shared" si="211"/>
        <v>0</v>
      </c>
      <c r="L1949" s="994"/>
      <c r="M1949" s="47"/>
      <c r="N1949" s="34"/>
      <c r="O1949" s="422"/>
    </row>
    <row r="1950" spans="1:15" hidden="1" outlineLevel="1" x14ac:dyDescent="0.2">
      <c r="A1950" s="804">
        <v>11</v>
      </c>
      <c r="B1950" s="365"/>
      <c r="C1950" s="382"/>
      <c r="D1950" s="996"/>
      <c r="E1950" s="376"/>
      <c r="F1950" s="379"/>
      <c r="G1950" s="379"/>
      <c r="H1950" s="979">
        <f t="shared" si="208"/>
        <v>0</v>
      </c>
      <c r="I1950" s="980">
        <f t="shared" si="209"/>
        <v>0</v>
      </c>
      <c r="J1950" s="186">
        <f t="shared" si="210"/>
        <v>0</v>
      </c>
      <c r="K1950" s="186">
        <f t="shared" si="211"/>
        <v>0</v>
      </c>
      <c r="L1950" s="994"/>
      <c r="M1950" s="47"/>
      <c r="N1950" s="34"/>
      <c r="O1950" s="422"/>
    </row>
    <row r="1951" spans="1:15" hidden="1" outlineLevel="1" x14ac:dyDescent="0.2">
      <c r="A1951" s="803">
        <v>12</v>
      </c>
      <c r="B1951" s="794"/>
      <c r="C1951" s="795"/>
      <c r="D1951" s="792"/>
      <c r="E1951" s="796"/>
      <c r="F1951" s="790"/>
      <c r="G1951" s="790"/>
      <c r="H1951" s="997">
        <f t="shared" si="208"/>
        <v>0</v>
      </c>
      <c r="I1951" s="998">
        <f t="shared" si="209"/>
        <v>0</v>
      </c>
      <c r="J1951" s="186">
        <f t="shared" si="210"/>
        <v>0</v>
      </c>
      <c r="K1951" s="186">
        <f t="shared" si="211"/>
        <v>0</v>
      </c>
      <c r="L1951" s="994"/>
      <c r="M1951" s="47"/>
      <c r="N1951" s="34"/>
      <c r="O1951" s="422"/>
    </row>
    <row r="1952" spans="1:15" hidden="1" outlineLevel="1" x14ac:dyDescent="0.2">
      <c r="A1952" s="804">
        <v>13</v>
      </c>
      <c r="B1952" s="365"/>
      <c r="C1952" s="382"/>
      <c r="D1952" s="996"/>
      <c r="E1952" s="376"/>
      <c r="F1952" s="379"/>
      <c r="G1952" s="379"/>
      <c r="H1952" s="979">
        <f t="shared" si="208"/>
        <v>0</v>
      </c>
      <c r="I1952" s="980">
        <f t="shared" si="209"/>
        <v>0</v>
      </c>
      <c r="J1952" s="186">
        <f t="shared" si="210"/>
        <v>0</v>
      </c>
      <c r="K1952" s="186">
        <f t="shared" si="211"/>
        <v>0</v>
      </c>
      <c r="L1952" s="994"/>
      <c r="M1952" s="47"/>
      <c r="N1952" s="34"/>
      <c r="O1952" s="422"/>
    </row>
    <row r="1953" spans="1:15" hidden="1" outlineLevel="1" x14ac:dyDescent="0.2">
      <c r="A1953" s="803">
        <v>14</v>
      </c>
      <c r="B1953" s="365"/>
      <c r="C1953" s="382"/>
      <c r="D1953" s="996"/>
      <c r="E1953" s="376"/>
      <c r="F1953" s="379"/>
      <c r="G1953" s="379"/>
      <c r="H1953" s="979">
        <f t="shared" si="208"/>
        <v>0</v>
      </c>
      <c r="I1953" s="980">
        <f t="shared" si="209"/>
        <v>0</v>
      </c>
      <c r="J1953" s="186">
        <f t="shared" si="210"/>
        <v>0</v>
      </c>
      <c r="K1953" s="186">
        <f t="shared" si="211"/>
        <v>0</v>
      </c>
      <c r="L1953" s="994"/>
      <c r="M1953" s="47"/>
      <c r="N1953" s="34"/>
      <c r="O1953" s="422"/>
    </row>
    <row r="1954" spans="1:15" s="537" customFormat="1" ht="13.5" hidden="1" outlineLevel="1" thickBot="1" x14ac:dyDescent="0.25">
      <c r="A1954" s="805">
        <v>15</v>
      </c>
      <c r="B1954" s="798" t="s">
        <v>147</v>
      </c>
      <c r="C1954" s="797"/>
      <c r="D1954" s="793"/>
      <c r="E1954" s="798" t="s">
        <v>26</v>
      </c>
      <c r="F1954" s="791"/>
      <c r="G1954" s="791"/>
      <c r="H1954" s="924">
        <f t="shared" si="208"/>
        <v>0</v>
      </c>
      <c r="I1954" s="925">
        <f t="shared" si="209"/>
        <v>0</v>
      </c>
      <c r="J1954" s="196">
        <f t="shared" si="210"/>
        <v>0</v>
      </c>
      <c r="K1954" s="196">
        <f t="shared" si="211"/>
        <v>0</v>
      </c>
      <c r="L1954" s="273"/>
      <c r="M1954" s="47"/>
      <c r="N1954" s="34"/>
    </row>
    <row r="1955" spans="1:15" s="537" customFormat="1" ht="28.5" hidden="1" customHeight="1" outlineLevel="1" thickBot="1" x14ac:dyDescent="0.25">
      <c r="A1955" s="1118" t="s">
        <v>321</v>
      </c>
      <c r="B1955" s="1119"/>
      <c r="C1955" s="799"/>
      <c r="D1955" s="800"/>
      <c r="E1955" s="801"/>
      <c r="F1955" s="802"/>
      <c r="G1955" s="802"/>
      <c r="H1955" s="198">
        <f>ROUND(SUM(H1934:H1954),0)</f>
        <v>0</v>
      </c>
      <c r="I1955" s="198">
        <f>ROUND(SUM(I1934:I1954),0)</f>
        <v>0</v>
      </c>
      <c r="J1955" s="199">
        <f>ROUND(SUM(J1935:J1954),0)</f>
        <v>0</v>
      </c>
      <c r="K1955" s="199">
        <f>ROUND(SUM(K1935:K1954),0)</f>
        <v>0</v>
      </c>
      <c r="L1955" s="274"/>
      <c r="M1955" s="47"/>
      <c r="N1955" s="34"/>
    </row>
    <row r="1956" spans="1:15" ht="27.75" hidden="1" customHeight="1" outlineLevel="1" thickBot="1" x14ac:dyDescent="0.25">
      <c r="A1956" s="1121" t="s">
        <v>267</v>
      </c>
      <c r="B1956" s="1122"/>
      <c r="C1956" s="1122"/>
      <c r="D1956" s="1122"/>
      <c r="E1956" s="1122"/>
      <c r="F1956" s="1122"/>
      <c r="G1956" s="1122"/>
      <c r="H1956" s="1122"/>
      <c r="I1956" s="1123"/>
      <c r="J1956" s="855"/>
      <c r="K1956" s="855"/>
      <c r="L1956" s="469"/>
      <c r="M1956" s="467"/>
    </row>
    <row r="1957" spans="1:15" s="537" customFormat="1" ht="15.75" hidden="1" outlineLevel="1" x14ac:dyDescent="0.2">
      <c r="A1957" s="1210">
        <v>1</v>
      </c>
      <c r="B1957" s="298"/>
      <c r="C1957" s="706"/>
      <c r="D1957" s="1219"/>
      <c r="E1957" s="1218" t="s">
        <v>21</v>
      </c>
      <c r="F1957" s="1209"/>
      <c r="G1957" s="1209"/>
      <c r="H1957" s="1223">
        <f>D1957*F1957</f>
        <v>0</v>
      </c>
      <c r="I1957" s="1202">
        <f>D1957*G1957</f>
        <v>0</v>
      </c>
      <c r="J1957" s="196">
        <f>SUM(H1957:I1957)</f>
        <v>0</v>
      </c>
      <c r="K1957" s="196">
        <f>J1957*1.27</f>
        <v>0</v>
      </c>
      <c r="L1957" s="273"/>
      <c r="M1957" s="1224"/>
      <c r="N1957" s="34"/>
    </row>
    <row r="1958" spans="1:15" s="537" customFormat="1" ht="15.75" hidden="1" outlineLevel="1" x14ac:dyDescent="0.2">
      <c r="A1958" s="1211"/>
      <c r="B1958" s="35"/>
      <c r="C1958" s="684"/>
      <c r="D1958" s="1220"/>
      <c r="E1958" s="1096"/>
      <c r="F1958" s="1094"/>
      <c r="G1958" s="1094"/>
      <c r="H1958" s="1125"/>
      <c r="I1958" s="1126"/>
      <c r="J1958" s="196"/>
      <c r="K1958" s="196"/>
      <c r="L1958" s="273"/>
      <c r="M1958" s="1224"/>
      <c r="N1958" s="34"/>
    </row>
    <row r="1959" spans="1:15" hidden="1" outlineLevel="1" x14ac:dyDescent="0.2">
      <c r="A1959" s="995">
        <v>2</v>
      </c>
      <c r="B1959" s="365"/>
      <c r="C1959" s="382"/>
      <c r="D1959" s="806"/>
      <c r="E1959" s="376"/>
      <c r="F1959" s="379"/>
      <c r="G1959" s="379"/>
      <c r="H1959" s="979">
        <f>D1959*F1959</f>
        <v>0</v>
      </c>
      <c r="I1959" s="980">
        <f>D1959*G1959</f>
        <v>0</v>
      </c>
      <c r="J1959" s="186">
        <f>SUM(H1959:I1959)</f>
        <v>0</v>
      </c>
      <c r="K1959" s="186">
        <f>J1959*1.27</f>
        <v>0</v>
      </c>
      <c r="L1959" s="994"/>
      <c r="M1959" s="47"/>
      <c r="N1959" s="34"/>
      <c r="O1959" s="422"/>
    </row>
    <row r="1960" spans="1:15" hidden="1" outlineLevel="1" x14ac:dyDescent="0.2">
      <c r="A1960" s="995">
        <v>3</v>
      </c>
      <c r="B1960" s="365"/>
      <c r="C1960" s="382"/>
      <c r="D1960" s="806"/>
      <c r="E1960" s="376"/>
      <c r="F1960" s="379"/>
      <c r="G1960" s="379"/>
      <c r="H1960" s="979">
        <f>D1960*F1960</f>
        <v>0</v>
      </c>
      <c r="I1960" s="980">
        <f>D1960*G1960</f>
        <v>0</v>
      </c>
      <c r="J1960" s="186">
        <f>SUM(H1960:I1960)</f>
        <v>0</v>
      </c>
      <c r="K1960" s="186">
        <f>J1960*1.27</f>
        <v>0</v>
      </c>
      <c r="L1960" s="994"/>
      <c r="M1960" s="47"/>
      <c r="N1960" s="34"/>
      <c r="O1960" s="422"/>
    </row>
    <row r="1961" spans="1:15" hidden="1" outlineLevel="1" x14ac:dyDescent="0.2">
      <c r="A1961" s="995">
        <v>4</v>
      </c>
      <c r="B1961" s="365"/>
      <c r="C1961" s="382"/>
      <c r="D1961" s="806"/>
      <c r="E1961" s="376"/>
      <c r="F1961" s="379"/>
      <c r="G1961" s="379"/>
      <c r="H1961" s="979">
        <f>D1961*F1961</f>
        <v>0</v>
      </c>
      <c r="I1961" s="980">
        <f>D1961*G1961</f>
        <v>0</v>
      </c>
      <c r="J1961" s="186">
        <f>SUM(H1961:I1961)</f>
        <v>0</v>
      </c>
      <c r="K1961" s="186">
        <f>J1961*1.27</f>
        <v>0</v>
      </c>
      <c r="L1961" s="994"/>
      <c r="M1961" s="47"/>
      <c r="N1961" s="34"/>
      <c r="O1961" s="422"/>
    </row>
    <row r="1962" spans="1:15" s="422" customFormat="1" ht="13.5" hidden="1" outlineLevel="1" thickBot="1" x14ac:dyDescent="0.25">
      <c r="A1962" s="15">
        <v>5</v>
      </c>
      <c r="B1962" s="791"/>
      <c r="C1962" s="797"/>
      <c r="D1962" s="807"/>
      <c r="E1962" s="791"/>
      <c r="F1962" s="791"/>
      <c r="G1962" s="791"/>
      <c r="H1962" s="979">
        <f>D1962*F1962</f>
        <v>0</v>
      </c>
      <c r="I1962" s="980">
        <f>D1962*G1962</f>
        <v>0</v>
      </c>
      <c r="J1962" s="186">
        <f>SUM(H1962:I1962)</f>
        <v>0</v>
      </c>
      <c r="K1962" s="186">
        <f>J1962*1.27</f>
        <v>0</v>
      </c>
      <c r="L1962" s="994"/>
      <c r="M1962" s="46"/>
      <c r="N1962" s="34"/>
    </row>
    <row r="1963" spans="1:15" s="17" customFormat="1" ht="28.5" hidden="1" customHeight="1" outlineLevel="1" thickBot="1" x14ac:dyDescent="0.25">
      <c r="A1963" s="1110" t="s">
        <v>322</v>
      </c>
      <c r="B1963" s="1111"/>
      <c r="C1963" s="799"/>
      <c r="D1963" s="808"/>
      <c r="E1963" s="809"/>
      <c r="F1963" s="810"/>
      <c r="G1963" s="810"/>
      <c r="H1963" s="198">
        <f>ROUND(SUM(H1957:H1962),0)</f>
        <v>0</v>
      </c>
      <c r="I1963" s="198">
        <f>ROUND(SUM(I1957:I1962),0)</f>
        <v>0</v>
      </c>
      <c r="J1963" s="199">
        <f>ROUND(SUM(J1957:J1962),0)</f>
        <v>0</v>
      </c>
      <c r="K1963" s="199">
        <f>ROUND(SUM(K1957:K1962),0)</f>
        <v>0</v>
      </c>
      <c r="L1963" s="274"/>
      <c r="M1963" s="46"/>
      <c r="N1963" s="34"/>
      <c r="O1963" s="23"/>
    </row>
    <row r="1964" spans="1:15" ht="25.5" customHeight="1" collapsed="1" thickBot="1" x14ac:dyDescent="0.25">
      <c r="A1964" s="643">
        <f>'18'!A60</f>
        <v>0</v>
      </c>
      <c r="B1964" s="644">
        <f>'18'!B60</f>
        <v>0</v>
      </c>
      <c r="C1964" s="645">
        <f>'18'!E60</f>
        <v>0</v>
      </c>
      <c r="D1964" s="645">
        <f>'18'!F60</f>
        <v>0</v>
      </c>
      <c r="E1964" s="645">
        <f>'18'!G60</f>
        <v>0</v>
      </c>
      <c r="F1964" s="1221" t="s">
        <v>20</v>
      </c>
      <c r="G1964" s="1222"/>
      <c r="H1964" s="200">
        <f>H1955+H1963</f>
        <v>0</v>
      </c>
      <c r="I1964" s="201">
        <f>I1955+I1963</f>
        <v>0</v>
      </c>
      <c r="J1964" s="202">
        <f>J1955+J1963</f>
        <v>0</v>
      </c>
      <c r="K1964" s="202">
        <f>K1955+K1963</f>
        <v>0</v>
      </c>
      <c r="L1964" s="300">
        <f>IF(K1935&gt;0,1,0)</f>
        <v>0</v>
      </c>
    </row>
    <row r="1965" spans="1:15" ht="5.25" customHeight="1" thickTop="1" x14ac:dyDescent="0.2">
      <c r="A1965" s="1217"/>
      <c r="B1965" s="1109"/>
      <c r="C1965" s="195"/>
      <c r="D1965" s="276"/>
      <c r="E1965" s="207"/>
      <c r="F1965" s="203"/>
      <c r="G1965" s="203"/>
      <c r="H1965" s="203"/>
      <c r="I1965" s="204"/>
      <c r="J1965" s="205"/>
      <c r="K1965" s="205"/>
      <c r="L1965" s="300"/>
    </row>
    <row r="1966" spans="1:15" ht="12.75" customHeight="1" x14ac:dyDescent="0.2">
      <c r="A1966" s="1207" t="s">
        <v>319</v>
      </c>
      <c r="B1966" s="1208"/>
      <c r="C1966" s="1199">
        <f>K1955</f>
        <v>0</v>
      </c>
      <c r="D1966" s="1199"/>
      <c r="E1966" s="1200"/>
      <c r="F1966" s="811"/>
      <c r="G1966" s="811"/>
      <c r="H1966" s="313">
        <f>H1955</f>
        <v>0</v>
      </c>
      <c r="I1966" s="314">
        <f>I1955</f>
        <v>0</v>
      </c>
      <c r="J1966" s="205"/>
      <c r="K1966" s="205"/>
      <c r="L1966" s="300">
        <f>IF(K1938&gt;0,1,0)</f>
        <v>0</v>
      </c>
      <c r="M1966" s="47"/>
    </row>
    <row r="1967" spans="1:15" ht="12.75" customHeight="1" x14ac:dyDescent="0.2">
      <c r="A1967" s="1185" t="s">
        <v>320</v>
      </c>
      <c r="B1967" s="1186"/>
      <c r="C1967" s="1215">
        <f>K1963</f>
        <v>0</v>
      </c>
      <c r="D1967" s="1215"/>
      <c r="E1967" s="1201"/>
      <c r="F1967" s="812"/>
      <c r="G1967" s="812"/>
      <c r="H1967" s="315">
        <f>H1963</f>
        <v>0</v>
      </c>
      <c r="I1967" s="316">
        <f>I1963</f>
        <v>0</v>
      </c>
      <c r="J1967" s="205"/>
      <c r="K1967" s="205"/>
      <c r="L1967" s="275"/>
      <c r="M1967" s="47"/>
    </row>
    <row r="1968" spans="1:15" ht="12.75" customHeight="1" thickBot="1" x14ac:dyDescent="0.3">
      <c r="A1968" s="1193" t="s">
        <v>145</v>
      </c>
      <c r="B1968" s="1194"/>
      <c r="C1968" s="1195">
        <f>SUM(C1966:D1967)</f>
        <v>0</v>
      </c>
      <c r="D1968" s="1196"/>
      <c r="E1968" s="292" t="str">
        <f>IF(C1968=K1964,"","Hiba!")</f>
        <v/>
      </c>
      <c r="F1968" s="813"/>
      <c r="G1968" s="813"/>
      <c r="H1968" s="813"/>
      <c r="I1968" s="814"/>
      <c r="J1968" s="205"/>
      <c r="K1968" s="205"/>
      <c r="L1968" s="275"/>
      <c r="M1968" s="47"/>
    </row>
    <row r="1969" spans="1:15" ht="6" customHeight="1" thickBot="1" x14ac:dyDescent="0.25">
      <c r="J1969" s="205"/>
      <c r="K1969" s="205"/>
      <c r="L1969" s="275"/>
      <c r="M1969" s="47"/>
    </row>
    <row r="1970" spans="1:15" s="5" customFormat="1" ht="26.25" hidden="1" outlineLevel="1" thickBot="1" x14ac:dyDescent="0.25">
      <c r="A1970" s="788" t="s">
        <v>6</v>
      </c>
      <c r="B1970" s="789" t="s">
        <v>7</v>
      </c>
      <c r="C1970" s="789" t="s">
        <v>69</v>
      </c>
      <c r="D1970" s="789" t="s">
        <v>8</v>
      </c>
      <c r="E1970" s="789" t="s">
        <v>9</v>
      </c>
      <c r="F1970" s="288" t="s">
        <v>10</v>
      </c>
      <c r="G1970" s="288" t="s">
        <v>11</v>
      </c>
      <c r="H1970" s="288" t="s">
        <v>12</v>
      </c>
      <c r="I1970" s="289" t="s">
        <v>13</v>
      </c>
      <c r="J1970" s="936" t="s">
        <v>0</v>
      </c>
      <c r="K1970" s="936" t="s">
        <v>1</v>
      </c>
      <c r="L1970" s="937"/>
      <c r="M1970" s="18" t="s">
        <v>37</v>
      </c>
      <c r="N1970" s="84"/>
    </row>
    <row r="1971" spans="1:15" ht="27.75" hidden="1" customHeight="1" outlineLevel="1" thickBot="1" x14ac:dyDescent="0.25">
      <c r="A1971" s="1121" t="s">
        <v>268</v>
      </c>
      <c r="B1971" s="1122"/>
      <c r="C1971" s="1122"/>
      <c r="D1971" s="1122"/>
      <c r="E1971" s="1122"/>
      <c r="F1971" s="1122"/>
      <c r="G1971" s="1122"/>
      <c r="H1971" s="1122"/>
      <c r="I1971" s="1123"/>
      <c r="J1971" s="855"/>
      <c r="K1971" s="855"/>
      <c r="L1971" s="469"/>
      <c r="M1971" s="467"/>
    </row>
    <row r="1972" spans="1:15" ht="15.75" hidden="1" outlineLevel="1" x14ac:dyDescent="0.2">
      <c r="A1972" s="1216">
        <v>1</v>
      </c>
      <c r="B1972" s="629"/>
      <c r="C1972" s="630"/>
      <c r="D1972" s="1214"/>
      <c r="E1972" s="1187" t="s">
        <v>15</v>
      </c>
      <c r="F1972" s="1190"/>
      <c r="G1972" s="1190"/>
      <c r="H1972" s="1206">
        <f>D1972*F1972</f>
        <v>0</v>
      </c>
      <c r="I1972" s="1179">
        <f>D1972*G1972</f>
        <v>0</v>
      </c>
      <c r="J1972" s="196">
        <f>SUM(H1972:I1972)</f>
        <v>0</v>
      </c>
      <c r="K1972" s="196">
        <f>J1972*1.27</f>
        <v>0</v>
      </c>
      <c r="M1972" s="1224"/>
      <c r="N1972" s="34"/>
      <c r="O1972" s="422"/>
    </row>
    <row r="1973" spans="1:15" ht="15.75" hidden="1" outlineLevel="1" x14ac:dyDescent="0.2">
      <c r="A1973" s="1177"/>
      <c r="B1973" s="964" t="s">
        <v>326</v>
      </c>
      <c r="C1973" s="631"/>
      <c r="D1973" s="1188"/>
      <c r="E1973" s="1097"/>
      <c r="F1973" s="1095"/>
      <c r="G1973" s="1095"/>
      <c r="H1973" s="1099"/>
      <c r="I1973" s="1098"/>
      <c r="J1973" s="196"/>
      <c r="K1973" s="196"/>
      <c r="L1973" s="273"/>
      <c r="M1973" s="1224"/>
      <c r="N1973" s="34"/>
      <c r="O1973" s="422"/>
    </row>
    <row r="1974" spans="1:15" ht="15.75" hidden="1" outlineLevel="1" x14ac:dyDescent="0.2">
      <c r="A1974" s="1124"/>
      <c r="B1974" s="637" t="s">
        <v>329</v>
      </c>
      <c r="C1974" s="631"/>
      <c r="D1974" s="1188"/>
      <c r="E1974" s="1097"/>
      <c r="F1974" s="1095"/>
      <c r="G1974" s="1095"/>
      <c r="H1974" s="1099"/>
      <c r="I1974" s="1098"/>
      <c r="J1974" s="196"/>
      <c r="K1974" s="196"/>
      <c r="L1974" s="273"/>
      <c r="M1974" s="725"/>
      <c r="N1974" s="34"/>
      <c r="O1974" s="422"/>
    </row>
    <row r="1975" spans="1:15" ht="15.75" hidden="1" outlineLevel="1" x14ac:dyDescent="0.2">
      <c r="A1975" s="1176">
        <v>2</v>
      </c>
      <c r="B1975" s="632"/>
      <c r="C1975" s="634"/>
      <c r="D1975" s="1188"/>
      <c r="E1975" s="1097" t="s">
        <v>15</v>
      </c>
      <c r="F1975" s="1095"/>
      <c r="G1975" s="1095"/>
      <c r="H1975" s="1099">
        <f>D1975*F1975</f>
        <v>0</v>
      </c>
      <c r="I1975" s="1098">
        <f>D1975*G1975</f>
        <v>0</v>
      </c>
      <c r="J1975" s="196">
        <f>SUM(H1975:I1975)</f>
        <v>0</v>
      </c>
      <c r="K1975" s="196">
        <f>J1975*1.27</f>
        <v>0</v>
      </c>
      <c r="L1975" s="273"/>
      <c r="M1975" s="1224"/>
      <c r="N1975" s="34"/>
      <c r="O1975" s="422"/>
    </row>
    <row r="1976" spans="1:15" ht="15.75" hidden="1" outlineLevel="1" x14ac:dyDescent="0.2">
      <c r="A1976" s="1177"/>
      <c r="B1976" s="964" t="s">
        <v>327</v>
      </c>
      <c r="C1976" s="631"/>
      <c r="D1976" s="1188"/>
      <c r="E1976" s="1097"/>
      <c r="F1976" s="1095"/>
      <c r="G1976" s="1095"/>
      <c r="H1976" s="1099"/>
      <c r="I1976" s="1098"/>
      <c r="J1976" s="196"/>
      <c r="K1976" s="196"/>
      <c r="L1976" s="273"/>
      <c r="M1976" s="1224"/>
      <c r="N1976" s="34"/>
      <c r="O1976" s="422"/>
    </row>
    <row r="1977" spans="1:15" ht="16.5" hidden="1" outlineLevel="1" thickBot="1" x14ac:dyDescent="0.25">
      <c r="A1977" s="1178"/>
      <c r="B1977" s="636" t="s">
        <v>328</v>
      </c>
      <c r="C1977" s="633"/>
      <c r="D1977" s="1189"/>
      <c r="E1977" s="1191"/>
      <c r="F1977" s="1192"/>
      <c r="G1977" s="1192"/>
      <c r="H1977" s="1184"/>
      <c r="I1977" s="1203"/>
      <c r="J1977" s="196"/>
      <c r="K1977" s="196"/>
      <c r="L1977" s="273"/>
      <c r="M1977" s="725"/>
      <c r="N1977" s="34"/>
      <c r="O1977" s="422"/>
    </row>
    <row r="1978" spans="1:15" ht="17.25" hidden="1" outlineLevel="1" thickTop="1" thickBot="1" x14ac:dyDescent="0.25">
      <c r="A1978" s="1124">
        <v>3</v>
      </c>
      <c r="B1978" s="298"/>
      <c r="C1978" s="299"/>
      <c r="D1978" s="1197"/>
      <c r="E1978" s="1212" t="s">
        <v>15</v>
      </c>
      <c r="F1978" s="1182"/>
      <c r="G1978" s="1182"/>
      <c r="H1978" s="1180">
        <f>D1978*F1978</f>
        <v>0</v>
      </c>
      <c r="I1978" s="1204">
        <f>D1978*G1978</f>
        <v>0</v>
      </c>
      <c r="J1978" s="196">
        <f>SUM(H1978:I1978)</f>
        <v>0</v>
      </c>
      <c r="K1978" s="196">
        <f>J1978*1.27</f>
        <v>0</v>
      </c>
      <c r="L1978" s="273"/>
      <c r="M1978" s="1224"/>
      <c r="N1978" s="34"/>
      <c r="O1978" s="422"/>
    </row>
    <row r="1979" spans="1:15" ht="16.5" hidden="1" outlineLevel="1" thickTop="1" x14ac:dyDescent="0.2">
      <c r="A1979" s="1115"/>
      <c r="B1979" s="187"/>
      <c r="C1979" s="294"/>
      <c r="D1979" s="1198"/>
      <c r="E1979" s="1213"/>
      <c r="F1979" s="1183"/>
      <c r="G1979" s="1183"/>
      <c r="H1979" s="1181"/>
      <c r="I1979" s="1205"/>
      <c r="J1979" s="196"/>
      <c r="K1979" s="196"/>
      <c r="L1979" s="273"/>
      <c r="M1979" s="1224"/>
      <c r="N1979" s="34"/>
      <c r="O1979" s="422"/>
    </row>
    <row r="1980" spans="1:15" hidden="1" outlineLevel="1" x14ac:dyDescent="0.2">
      <c r="A1980" s="803">
        <v>4</v>
      </c>
      <c r="B1980" s="365"/>
      <c r="C1980" s="382"/>
      <c r="D1980" s="996"/>
      <c r="E1980" s="376"/>
      <c r="F1980" s="379"/>
      <c r="G1980" s="379"/>
      <c r="H1980" s="979">
        <f t="shared" ref="H1980:H1991" si="212">D1980*F1980</f>
        <v>0</v>
      </c>
      <c r="I1980" s="980">
        <f t="shared" ref="I1980:I1991" si="213">D1980*G1980</f>
        <v>0</v>
      </c>
      <c r="J1980" s="186">
        <f t="shared" ref="J1980:J1991" si="214">SUM(H1980:I1980)</f>
        <v>0</v>
      </c>
      <c r="K1980" s="186">
        <f t="shared" ref="K1980:K1991" si="215">J1980*1.27</f>
        <v>0</v>
      </c>
      <c r="L1980" s="994"/>
      <c r="M1980" s="47"/>
      <c r="N1980" s="34"/>
      <c r="O1980" s="422"/>
    </row>
    <row r="1981" spans="1:15" hidden="1" outlineLevel="1" x14ac:dyDescent="0.2">
      <c r="A1981" s="804">
        <v>5</v>
      </c>
      <c r="B1981" s="794"/>
      <c r="C1981" s="795"/>
      <c r="D1981" s="792"/>
      <c r="E1981" s="796"/>
      <c r="F1981" s="790"/>
      <c r="G1981" s="790"/>
      <c r="H1981" s="997">
        <f t="shared" si="212"/>
        <v>0</v>
      </c>
      <c r="I1981" s="998">
        <f t="shared" si="213"/>
        <v>0</v>
      </c>
      <c r="J1981" s="186">
        <f t="shared" si="214"/>
        <v>0</v>
      </c>
      <c r="K1981" s="186">
        <f t="shared" si="215"/>
        <v>0</v>
      </c>
      <c r="L1981" s="994"/>
      <c r="M1981" s="47"/>
      <c r="N1981" s="34"/>
      <c r="O1981" s="422"/>
    </row>
    <row r="1982" spans="1:15" hidden="1" outlineLevel="1" x14ac:dyDescent="0.2">
      <c r="A1982" s="803">
        <v>6</v>
      </c>
      <c r="B1982" s="365"/>
      <c r="C1982" s="382"/>
      <c r="D1982" s="996"/>
      <c r="E1982" s="376"/>
      <c r="F1982" s="379"/>
      <c r="G1982" s="379"/>
      <c r="H1982" s="979">
        <f t="shared" si="212"/>
        <v>0</v>
      </c>
      <c r="I1982" s="980">
        <f t="shared" si="213"/>
        <v>0</v>
      </c>
      <c r="J1982" s="186">
        <f t="shared" si="214"/>
        <v>0</v>
      </c>
      <c r="K1982" s="186">
        <f t="shared" si="215"/>
        <v>0</v>
      </c>
      <c r="L1982" s="994"/>
      <c r="M1982" s="47"/>
      <c r="N1982" s="34"/>
      <c r="O1982" s="422"/>
    </row>
    <row r="1983" spans="1:15" hidden="1" outlineLevel="1" x14ac:dyDescent="0.2">
      <c r="A1983" s="804">
        <v>7</v>
      </c>
      <c r="B1983" s="365"/>
      <c r="C1983" s="382"/>
      <c r="D1983" s="996"/>
      <c r="E1983" s="376"/>
      <c r="F1983" s="379"/>
      <c r="G1983" s="379"/>
      <c r="H1983" s="979">
        <f t="shared" si="212"/>
        <v>0</v>
      </c>
      <c r="I1983" s="980">
        <f t="shared" si="213"/>
        <v>0</v>
      </c>
      <c r="J1983" s="186">
        <f t="shared" si="214"/>
        <v>0</v>
      </c>
      <c r="K1983" s="186">
        <f t="shared" si="215"/>
        <v>0</v>
      </c>
      <c r="L1983" s="994"/>
      <c r="M1983" s="47"/>
      <c r="N1983" s="34"/>
      <c r="O1983" s="422"/>
    </row>
    <row r="1984" spans="1:15" hidden="1" outlineLevel="1" x14ac:dyDescent="0.2">
      <c r="A1984" s="803">
        <v>8</v>
      </c>
      <c r="B1984" s="794"/>
      <c r="C1984" s="795"/>
      <c r="D1984" s="792"/>
      <c r="E1984" s="796"/>
      <c r="F1984" s="790"/>
      <c r="G1984" s="790"/>
      <c r="H1984" s="997">
        <f t="shared" si="212"/>
        <v>0</v>
      </c>
      <c r="I1984" s="998">
        <f t="shared" si="213"/>
        <v>0</v>
      </c>
      <c r="J1984" s="186">
        <f t="shared" si="214"/>
        <v>0</v>
      </c>
      <c r="K1984" s="186">
        <f t="shared" si="215"/>
        <v>0</v>
      </c>
      <c r="L1984" s="994"/>
      <c r="M1984" s="47"/>
      <c r="N1984" s="34"/>
      <c r="O1984" s="422"/>
    </row>
    <row r="1985" spans="1:15" hidden="1" outlineLevel="1" x14ac:dyDescent="0.2">
      <c r="A1985" s="804">
        <v>9</v>
      </c>
      <c r="B1985" s="365"/>
      <c r="C1985" s="382"/>
      <c r="D1985" s="996"/>
      <c r="E1985" s="376"/>
      <c r="F1985" s="379"/>
      <c r="G1985" s="379"/>
      <c r="H1985" s="979">
        <f t="shared" si="212"/>
        <v>0</v>
      </c>
      <c r="I1985" s="980">
        <f t="shared" si="213"/>
        <v>0</v>
      </c>
      <c r="J1985" s="186">
        <f t="shared" si="214"/>
        <v>0</v>
      </c>
      <c r="K1985" s="186">
        <f t="shared" si="215"/>
        <v>0</v>
      </c>
      <c r="L1985" s="994"/>
      <c r="M1985" s="47"/>
      <c r="N1985" s="34"/>
      <c r="O1985" s="422"/>
    </row>
    <row r="1986" spans="1:15" hidden="1" outlineLevel="1" x14ac:dyDescent="0.2">
      <c r="A1986" s="803">
        <v>10</v>
      </c>
      <c r="B1986" s="365"/>
      <c r="C1986" s="382"/>
      <c r="D1986" s="996"/>
      <c r="E1986" s="376"/>
      <c r="F1986" s="379"/>
      <c r="G1986" s="379"/>
      <c r="H1986" s="979">
        <f t="shared" si="212"/>
        <v>0</v>
      </c>
      <c r="I1986" s="980">
        <f t="shared" si="213"/>
        <v>0</v>
      </c>
      <c r="J1986" s="186">
        <f t="shared" si="214"/>
        <v>0</v>
      </c>
      <c r="K1986" s="186">
        <f t="shared" si="215"/>
        <v>0</v>
      </c>
      <c r="L1986" s="994"/>
      <c r="M1986" s="47"/>
      <c r="N1986" s="34"/>
      <c r="O1986" s="422"/>
    </row>
    <row r="1987" spans="1:15" hidden="1" outlineLevel="1" x14ac:dyDescent="0.2">
      <c r="A1987" s="804">
        <v>11</v>
      </c>
      <c r="B1987" s="365"/>
      <c r="C1987" s="382"/>
      <c r="D1987" s="996"/>
      <c r="E1987" s="376"/>
      <c r="F1987" s="379"/>
      <c r="G1987" s="379"/>
      <c r="H1987" s="979">
        <f t="shared" si="212"/>
        <v>0</v>
      </c>
      <c r="I1987" s="980">
        <f t="shared" si="213"/>
        <v>0</v>
      </c>
      <c r="J1987" s="186">
        <f t="shared" si="214"/>
        <v>0</v>
      </c>
      <c r="K1987" s="186">
        <f t="shared" si="215"/>
        <v>0</v>
      </c>
      <c r="L1987" s="994"/>
      <c r="M1987" s="47"/>
      <c r="N1987" s="34"/>
      <c r="O1987" s="422"/>
    </row>
    <row r="1988" spans="1:15" hidden="1" outlineLevel="1" x14ac:dyDescent="0.2">
      <c r="A1988" s="803">
        <v>12</v>
      </c>
      <c r="B1988" s="794"/>
      <c r="C1988" s="795"/>
      <c r="D1988" s="792"/>
      <c r="E1988" s="796"/>
      <c r="F1988" s="790"/>
      <c r="G1988" s="790"/>
      <c r="H1988" s="997">
        <f t="shared" si="212"/>
        <v>0</v>
      </c>
      <c r="I1988" s="998">
        <f t="shared" si="213"/>
        <v>0</v>
      </c>
      <c r="J1988" s="186">
        <f t="shared" si="214"/>
        <v>0</v>
      </c>
      <c r="K1988" s="186">
        <f t="shared" si="215"/>
        <v>0</v>
      </c>
      <c r="L1988" s="994"/>
      <c r="M1988" s="47"/>
      <c r="N1988" s="34"/>
      <c r="O1988" s="422"/>
    </row>
    <row r="1989" spans="1:15" hidden="1" outlineLevel="1" x14ac:dyDescent="0.2">
      <c r="A1989" s="804">
        <v>13</v>
      </c>
      <c r="B1989" s="365"/>
      <c r="C1989" s="382"/>
      <c r="D1989" s="996"/>
      <c r="E1989" s="376"/>
      <c r="F1989" s="379"/>
      <c r="G1989" s="379"/>
      <c r="H1989" s="979">
        <f t="shared" si="212"/>
        <v>0</v>
      </c>
      <c r="I1989" s="980">
        <f t="shared" si="213"/>
        <v>0</v>
      </c>
      <c r="J1989" s="186">
        <f t="shared" si="214"/>
        <v>0</v>
      </c>
      <c r="K1989" s="186">
        <f t="shared" si="215"/>
        <v>0</v>
      </c>
      <c r="L1989" s="994"/>
      <c r="M1989" s="47"/>
      <c r="N1989" s="34"/>
      <c r="O1989" s="422"/>
    </row>
    <row r="1990" spans="1:15" hidden="1" outlineLevel="1" x14ac:dyDescent="0.2">
      <c r="A1990" s="803">
        <v>14</v>
      </c>
      <c r="B1990" s="365"/>
      <c r="C1990" s="382"/>
      <c r="D1990" s="996"/>
      <c r="E1990" s="376"/>
      <c r="F1990" s="379"/>
      <c r="G1990" s="379"/>
      <c r="H1990" s="979">
        <f t="shared" si="212"/>
        <v>0</v>
      </c>
      <c r="I1990" s="980">
        <f t="shared" si="213"/>
        <v>0</v>
      </c>
      <c r="J1990" s="186">
        <f t="shared" si="214"/>
        <v>0</v>
      </c>
      <c r="K1990" s="186">
        <f t="shared" si="215"/>
        <v>0</v>
      </c>
      <c r="L1990" s="994"/>
      <c r="M1990" s="47"/>
      <c r="N1990" s="34"/>
      <c r="O1990" s="422"/>
    </row>
    <row r="1991" spans="1:15" s="537" customFormat="1" ht="13.5" hidden="1" outlineLevel="1" thickBot="1" x14ac:dyDescent="0.25">
      <c r="A1991" s="805">
        <v>15</v>
      </c>
      <c r="B1991" s="798" t="s">
        <v>147</v>
      </c>
      <c r="C1991" s="797"/>
      <c r="D1991" s="793"/>
      <c r="E1991" s="798" t="s">
        <v>26</v>
      </c>
      <c r="F1991" s="791"/>
      <c r="G1991" s="791"/>
      <c r="H1991" s="924">
        <f t="shared" si="212"/>
        <v>0</v>
      </c>
      <c r="I1991" s="925">
        <f t="shared" si="213"/>
        <v>0</v>
      </c>
      <c r="J1991" s="196">
        <f t="shared" si="214"/>
        <v>0</v>
      </c>
      <c r="K1991" s="196">
        <f t="shared" si="215"/>
        <v>0</v>
      </c>
      <c r="L1991" s="273"/>
      <c r="M1991" s="47"/>
      <c r="N1991" s="34"/>
    </row>
    <row r="1992" spans="1:15" s="537" customFormat="1" ht="28.5" hidden="1" customHeight="1" outlineLevel="1" thickBot="1" x14ac:dyDescent="0.25">
      <c r="A1992" s="1118" t="s">
        <v>321</v>
      </c>
      <c r="B1992" s="1119"/>
      <c r="C1992" s="799"/>
      <c r="D1992" s="800"/>
      <c r="E1992" s="801"/>
      <c r="F1992" s="802"/>
      <c r="G1992" s="802"/>
      <c r="H1992" s="198">
        <f>ROUND(SUM(H1971:H1991),0)</f>
        <v>0</v>
      </c>
      <c r="I1992" s="198">
        <f>ROUND(SUM(I1971:I1991),0)</f>
        <v>0</v>
      </c>
      <c r="J1992" s="199">
        <f>ROUND(SUM(J1972:J1991),0)</f>
        <v>0</v>
      </c>
      <c r="K1992" s="199">
        <f>ROUND(SUM(K1972:K1991),0)</f>
        <v>0</v>
      </c>
      <c r="L1992" s="274"/>
      <c r="M1992" s="47"/>
      <c r="N1992" s="34"/>
    </row>
    <row r="1993" spans="1:15" ht="27.75" hidden="1" customHeight="1" outlineLevel="1" thickBot="1" x14ac:dyDescent="0.25">
      <c r="A1993" s="1121" t="s">
        <v>267</v>
      </c>
      <c r="B1993" s="1122"/>
      <c r="C1993" s="1122"/>
      <c r="D1993" s="1122"/>
      <c r="E1993" s="1122"/>
      <c r="F1993" s="1122"/>
      <c r="G1993" s="1122"/>
      <c r="H1993" s="1122"/>
      <c r="I1993" s="1123"/>
      <c r="J1993" s="855"/>
      <c r="K1993" s="855"/>
      <c r="L1993" s="469"/>
      <c r="M1993" s="467"/>
    </row>
    <row r="1994" spans="1:15" s="537" customFormat="1" ht="15.75" hidden="1" outlineLevel="1" x14ac:dyDescent="0.2">
      <c r="A1994" s="1210">
        <v>1</v>
      </c>
      <c r="B1994" s="298"/>
      <c r="C1994" s="706"/>
      <c r="D1994" s="1219"/>
      <c r="E1994" s="1218" t="s">
        <v>21</v>
      </c>
      <c r="F1994" s="1209"/>
      <c r="G1994" s="1209"/>
      <c r="H1994" s="1223">
        <f>D1994*F1994</f>
        <v>0</v>
      </c>
      <c r="I1994" s="1202">
        <f>D1994*G1994</f>
        <v>0</v>
      </c>
      <c r="J1994" s="196">
        <f>SUM(H1994:I1994)</f>
        <v>0</v>
      </c>
      <c r="K1994" s="196">
        <f>J1994*1.27</f>
        <v>0</v>
      </c>
      <c r="L1994" s="273"/>
      <c r="M1994" s="1224"/>
      <c r="N1994" s="34"/>
    </row>
    <row r="1995" spans="1:15" s="537" customFormat="1" ht="15.75" hidden="1" outlineLevel="1" x14ac:dyDescent="0.2">
      <c r="A1995" s="1211"/>
      <c r="B1995" s="35"/>
      <c r="C1995" s="684"/>
      <c r="D1995" s="1220"/>
      <c r="E1995" s="1096"/>
      <c r="F1995" s="1094"/>
      <c r="G1995" s="1094"/>
      <c r="H1995" s="1125"/>
      <c r="I1995" s="1126"/>
      <c r="J1995" s="196"/>
      <c r="K1995" s="196"/>
      <c r="L1995" s="273"/>
      <c r="M1995" s="1224"/>
      <c r="N1995" s="34"/>
    </row>
    <row r="1996" spans="1:15" hidden="1" outlineLevel="1" x14ac:dyDescent="0.2">
      <c r="A1996" s="995">
        <v>2</v>
      </c>
      <c r="B1996" s="365"/>
      <c r="C1996" s="382"/>
      <c r="D1996" s="806"/>
      <c r="E1996" s="376"/>
      <c r="F1996" s="379"/>
      <c r="G1996" s="379"/>
      <c r="H1996" s="979">
        <f>D1996*F1996</f>
        <v>0</v>
      </c>
      <c r="I1996" s="980">
        <f>D1996*G1996</f>
        <v>0</v>
      </c>
      <c r="J1996" s="186">
        <f>SUM(H1996:I1996)</f>
        <v>0</v>
      </c>
      <c r="K1996" s="186">
        <f>J1996*1.27</f>
        <v>0</v>
      </c>
      <c r="L1996" s="994"/>
      <c r="M1996" s="47"/>
      <c r="N1996" s="34"/>
      <c r="O1996" s="422"/>
    </row>
    <row r="1997" spans="1:15" hidden="1" outlineLevel="1" x14ac:dyDescent="0.2">
      <c r="A1997" s="995">
        <v>3</v>
      </c>
      <c r="B1997" s="365"/>
      <c r="C1997" s="382"/>
      <c r="D1997" s="806"/>
      <c r="E1997" s="376"/>
      <c r="F1997" s="379"/>
      <c r="G1997" s="379"/>
      <c r="H1997" s="979">
        <f>D1997*F1997</f>
        <v>0</v>
      </c>
      <c r="I1997" s="980">
        <f>D1997*G1997</f>
        <v>0</v>
      </c>
      <c r="J1997" s="186">
        <f>SUM(H1997:I1997)</f>
        <v>0</v>
      </c>
      <c r="K1997" s="186">
        <f>J1997*1.27</f>
        <v>0</v>
      </c>
      <c r="L1997" s="994"/>
      <c r="M1997" s="47"/>
      <c r="N1997" s="34"/>
      <c r="O1997" s="422"/>
    </row>
    <row r="1998" spans="1:15" hidden="1" outlineLevel="1" x14ac:dyDescent="0.2">
      <c r="A1998" s="995">
        <v>4</v>
      </c>
      <c r="B1998" s="365"/>
      <c r="C1998" s="382"/>
      <c r="D1998" s="806"/>
      <c r="E1998" s="376"/>
      <c r="F1998" s="379"/>
      <c r="G1998" s="379"/>
      <c r="H1998" s="979">
        <f>D1998*F1998</f>
        <v>0</v>
      </c>
      <c r="I1998" s="980">
        <f>D1998*G1998</f>
        <v>0</v>
      </c>
      <c r="J1998" s="186">
        <f>SUM(H1998:I1998)</f>
        <v>0</v>
      </c>
      <c r="K1998" s="186">
        <f>J1998*1.27</f>
        <v>0</v>
      </c>
      <c r="L1998" s="994"/>
      <c r="M1998" s="47"/>
      <c r="N1998" s="34"/>
      <c r="O1998" s="422"/>
    </row>
    <row r="1999" spans="1:15" s="422" customFormat="1" ht="13.5" hidden="1" outlineLevel="1" thickBot="1" x14ac:dyDescent="0.25">
      <c r="A1999" s="15">
        <v>5</v>
      </c>
      <c r="B1999" s="791"/>
      <c r="C1999" s="797"/>
      <c r="D1999" s="807"/>
      <c r="E1999" s="791"/>
      <c r="F1999" s="791"/>
      <c r="G1999" s="791"/>
      <c r="H1999" s="979">
        <f>D1999*F1999</f>
        <v>0</v>
      </c>
      <c r="I1999" s="980">
        <f>D1999*G1999</f>
        <v>0</v>
      </c>
      <c r="J1999" s="186">
        <f>SUM(H1999:I1999)</f>
        <v>0</v>
      </c>
      <c r="K1999" s="186">
        <f>J1999*1.27</f>
        <v>0</v>
      </c>
      <c r="L1999" s="994"/>
      <c r="M1999" s="46"/>
      <c r="N1999" s="34"/>
    </row>
    <row r="2000" spans="1:15" s="17" customFormat="1" ht="28.5" hidden="1" customHeight="1" outlineLevel="1" thickBot="1" x14ac:dyDescent="0.25">
      <c r="A2000" s="1110" t="s">
        <v>322</v>
      </c>
      <c r="B2000" s="1111"/>
      <c r="C2000" s="799"/>
      <c r="D2000" s="808"/>
      <c r="E2000" s="809"/>
      <c r="F2000" s="810"/>
      <c r="G2000" s="810"/>
      <c r="H2000" s="198">
        <f>ROUND(SUM(H1994:H1999),0)</f>
        <v>0</v>
      </c>
      <c r="I2000" s="198">
        <f>ROUND(SUM(I1994:I1999),0)</f>
        <v>0</v>
      </c>
      <c r="J2000" s="199">
        <f>ROUND(SUM(J1994:J1999),0)</f>
        <v>0</v>
      </c>
      <c r="K2000" s="199">
        <f>ROUND(SUM(K1994:K1999),0)</f>
        <v>0</v>
      </c>
      <c r="L2000" s="274"/>
      <c r="M2000" s="46"/>
      <c r="N2000" s="34"/>
      <c r="O2000" s="23"/>
    </row>
    <row r="2001" spans="1:15" ht="25.5" customHeight="1" collapsed="1" thickBot="1" x14ac:dyDescent="0.25">
      <c r="A2001" s="643">
        <f>'18'!A61</f>
        <v>0</v>
      </c>
      <c r="B2001" s="644">
        <f>'18'!B61</f>
        <v>0</v>
      </c>
      <c r="C2001" s="645">
        <f>'18'!E61</f>
        <v>0</v>
      </c>
      <c r="D2001" s="645">
        <f>'18'!F61</f>
        <v>0</v>
      </c>
      <c r="E2001" s="645">
        <f>'18'!G61</f>
        <v>0</v>
      </c>
      <c r="F2001" s="1221" t="s">
        <v>20</v>
      </c>
      <c r="G2001" s="1222"/>
      <c r="H2001" s="200">
        <f>H1992+H2000</f>
        <v>0</v>
      </c>
      <c r="I2001" s="201">
        <f>I1992+I2000</f>
        <v>0</v>
      </c>
      <c r="J2001" s="202">
        <f>J1992+J2000</f>
        <v>0</v>
      </c>
      <c r="K2001" s="202">
        <f>K1992+K2000</f>
        <v>0</v>
      </c>
      <c r="L2001" s="300">
        <f>IF(K1972&gt;0,1,0)</f>
        <v>0</v>
      </c>
    </row>
    <row r="2002" spans="1:15" ht="5.25" customHeight="1" thickTop="1" x14ac:dyDescent="0.2">
      <c r="A2002" s="1217"/>
      <c r="B2002" s="1109"/>
      <c r="C2002" s="195"/>
      <c r="D2002" s="276"/>
      <c r="E2002" s="207"/>
      <c r="F2002" s="203"/>
      <c r="G2002" s="203"/>
      <c r="H2002" s="203"/>
      <c r="I2002" s="204"/>
      <c r="J2002" s="205"/>
      <c r="K2002" s="205"/>
      <c r="L2002" s="300"/>
    </row>
    <row r="2003" spans="1:15" ht="12.75" customHeight="1" x14ac:dyDescent="0.2">
      <c r="A2003" s="1207" t="s">
        <v>319</v>
      </c>
      <c r="B2003" s="1208"/>
      <c r="C2003" s="1199">
        <f>K1992</f>
        <v>0</v>
      </c>
      <c r="D2003" s="1199"/>
      <c r="E2003" s="1200"/>
      <c r="F2003" s="811"/>
      <c r="G2003" s="811"/>
      <c r="H2003" s="313">
        <f>H1992</f>
        <v>0</v>
      </c>
      <c r="I2003" s="314">
        <f>I1992</f>
        <v>0</v>
      </c>
      <c r="J2003" s="205"/>
      <c r="K2003" s="205"/>
      <c r="L2003" s="300">
        <f>IF(K1975&gt;0,1,0)</f>
        <v>0</v>
      </c>
      <c r="M2003" s="47"/>
    </row>
    <row r="2004" spans="1:15" ht="12.75" customHeight="1" x14ac:dyDescent="0.2">
      <c r="A2004" s="1185" t="s">
        <v>320</v>
      </c>
      <c r="B2004" s="1186"/>
      <c r="C2004" s="1215">
        <f>K2000</f>
        <v>0</v>
      </c>
      <c r="D2004" s="1215"/>
      <c r="E2004" s="1201"/>
      <c r="F2004" s="812"/>
      <c r="G2004" s="812"/>
      <c r="H2004" s="315">
        <f>H2000</f>
        <v>0</v>
      </c>
      <c r="I2004" s="316">
        <f>I2000</f>
        <v>0</v>
      </c>
      <c r="J2004" s="205"/>
      <c r="K2004" s="205"/>
      <c r="L2004" s="275"/>
      <c r="M2004" s="47"/>
    </row>
    <row r="2005" spans="1:15" ht="12.75" customHeight="1" thickBot="1" x14ac:dyDescent="0.3">
      <c r="A2005" s="1193" t="s">
        <v>145</v>
      </c>
      <c r="B2005" s="1194"/>
      <c r="C2005" s="1195">
        <f>SUM(C2003:D2004)</f>
        <v>0</v>
      </c>
      <c r="D2005" s="1196"/>
      <c r="E2005" s="292" t="str">
        <f>IF(C2005=K2001,"","Hiba!")</f>
        <v/>
      </c>
      <c r="F2005" s="813"/>
      <c r="G2005" s="813"/>
      <c r="H2005" s="813"/>
      <c r="I2005" s="814"/>
      <c r="J2005" s="205"/>
      <c r="K2005" s="205"/>
      <c r="L2005" s="275"/>
      <c r="M2005" s="47"/>
    </row>
    <row r="2006" spans="1:15" ht="6" customHeight="1" collapsed="1" thickBot="1" x14ac:dyDescent="0.25">
      <c r="J2006" s="205"/>
      <c r="K2006" s="205"/>
      <c r="L2006" s="275"/>
      <c r="M2006" s="47"/>
    </row>
    <row r="2007" spans="1:15" s="5" customFormat="1" ht="26.25" hidden="1" outlineLevel="1" thickBot="1" x14ac:dyDescent="0.25">
      <c r="A2007" s="788" t="s">
        <v>6</v>
      </c>
      <c r="B2007" s="789" t="s">
        <v>7</v>
      </c>
      <c r="C2007" s="789" t="s">
        <v>69</v>
      </c>
      <c r="D2007" s="789" t="s">
        <v>8</v>
      </c>
      <c r="E2007" s="789" t="s">
        <v>9</v>
      </c>
      <c r="F2007" s="288" t="s">
        <v>10</v>
      </c>
      <c r="G2007" s="288" t="s">
        <v>11</v>
      </c>
      <c r="H2007" s="288" t="s">
        <v>12</v>
      </c>
      <c r="I2007" s="289" t="s">
        <v>13</v>
      </c>
      <c r="J2007" s="936" t="s">
        <v>0</v>
      </c>
      <c r="K2007" s="936" t="s">
        <v>1</v>
      </c>
      <c r="L2007" s="937"/>
      <c r="M2007" s="18" t="s">
        <v>37</v>
      </c>
      <c r="N2007" s="84"/>
    </row>
    <row r="2008" spans="1:15" ht="27.75" hidden="1" customHeight="1" outlineLevel="1" thickBot="1" x14ac:dyDescent="0.25">
      <c r="A2008" s="1121" t="s">
        <v>268</v>
      </c>
      <c r="B2008" s="1122"/>
      <c r="C2008" s="1122"/>
      <c r="D2008" s="1122"/>
      <c r="E2008" s="1122"/>
      <c r="F2008" s="1122"/>
      <c r="G2008" s="1122"/>
      <c r="H2008" s="1122"/>
      <c r="I2008" s="1123"/>
      <c r="J2008" s="855"/>
      <c r="K2008" s="855"/>
      <c r="L2008" s="469"/>
      <c r="M2008" s="467"/>
    </row>
    <row r="2009" spans="1:15" ht="15.75" hidden="1" outlineLevel="1" x14ac:dyDescent="0.2">
      <c r="A2009" s="1216">
        <v>1</v>
      </c>
      <c r="B2009" s="629"/>
      <c r="C2009" s="630"/>
      <c r="D2009" s="1214"/>
      <c r="E2009" s="1187" t="s">
        <v>15</v>
      </c>
      <c r="F2009" s="1190"/>
      <c r="G2009" s="1190"/>
      <c r="H2009" s="1206">
        <f>D2009*F2009</f>
        <v>0</v>
      </c>
      <c r="I2009" s="1179">
        <f>D2009*G2009</f>
        <v>0</v>
      </c>
      <c r="J2009" s="196">
        <f>SUM(H2009:I2009)</f>
        <v>0</v>
      </c>
      <c r="K2009" s="196">
        <f>J2009*1.27</f>
        <v>0</v>
      </c>
      <c r="M2009" s="1224"/>
      <c r="N2009" s="34"/>
      <c r="O2009" s="422"/>
    </row>
    <row r="2010" spans="1:15" ht="15.75" hidden="1" outlineLevel="1" x14ac:dyDescent="0.2">
      <c r="A2010" s="1177"/>
      <c r="B2010" s="964" t="s">
        <v>326</v>
      </c>
      <c r="C2010" s="631"/>
      <c r="D2010" s="1188"/>
      <c r="E2010" s="1097"/>
      <c r="F2010" s="1095"/>
      <c r="G2010" s="1095"/>
      <c r="H2010" s="1099"/>
      <c r="I2010" s="1098"/>
      <c r="J2010" s="196"/>
      <c r="K2010" s="196"/>
      <c r="L2010" s="273"/>
      <c r="M2010" s="1224"/>
      <c r="N2010" s="34"/>
      <c r="O2010" s="422"/>
    </row>
    <row r="2011" spans="1:15" ht="15.75" hidden="1" outlineLevel="1" x14ac:dyDescent="0.2">
      <c r="A2011" s="1124"/>
      <c r="B2011" s="637" t="s">
        <v>329</v>
      </c>
      <c r="C2011" s="631"/>
      <c r="D2011" s="1188"/>
      <c r="E2011" s="1097"/>
      <c r="F2011" s="1095"/>
      <c r="G2011" s="1095"/>
      <c r="H2011" s="1099"/>
      <c r="I2011" s="1098"/>
      <c r="J2011" s="196"/>
      <c r="K2011" s="196"/>
      <c r="L2011" s="273"/>
      <c r="M2011" s="725"/>
      <c r="N2011" s="34"/>
      <c r="O2011" s="422"/>
    </row>
    <row r="2012" spans="1:15" ht="15.75" hidden="1" outlineLevel="1" x14ac:dyDescent="0.2">
      <c r="A2012" s="1176">
        <v>2</v>
      </c>
      <c r="B2012" s="632"/>
      <c r="C2012" s="634"/>
      <c r="D2012" s="1188"/>
      <c r="E2012" s="1097" t="s">
        <v>15</v>
      </c>
      <c r="F2012" s="1095"/>
      <c r="G2012" s="1095"/>
      <c r="H2012" s="1099">
        <f>D2012*F2012</f>
        <v>0</v>
      </c>
      <c r="I2012" s="1098">
        <f>D2012*G2012</f>
        <v>0</v>
      </c>
      <c r="J2012" s="196">
        <f>SUM(H2012:I2012)</f>
        <v>0</v>
      </c>
      <c r="K2012" s="196">
        <f>J2012*1.27</f>
        <v>0</v>
      </c>
      <c r="L2012" s="273"/>
      <c r="M2012" s="1224"/>
      <c r="N2012" s="34"/>
      <c r="O2012" s="422"/>
    </row>
    <row r="2013" spans="1:15" ht="15.75" hidden="1" outlineLevel="1" x14ac:dyDescent="0.2">
      <c r="A2013" s="1177"/>
      <c r="B2013" s="964" t="s">
        <v>327</v>
      </c>
      <c r="C2013" s="631"/>
      <c r="D2013" s="1188"/>
      <c r="E2013" s="1097"/>
      <c r="F2013" s="1095"/>
      <c r="G2013" s="1095"/>
      <c r="H2013" s="1099"/>
      <c r="I2013" s="1098"/>
      <c r="J2013" s="196"/>
      <c r="K2013" s="196"/>
      <c r="L2013" s="273"/>
      <c r="M2013" s="1224"/>
      <c r="N2013" s="34"/>
      <c r="O2013" s="422"/>
    </row>
    <row r="2014" spans="1:15" ht="16.5" hidden="1" outlineLevel="1" thickBot="1" x14ac:dyDescent="0.25">
      <c r="A2014" s="1178"/>
      <c r="B2014" s="636" t="s">
        <v>328</v>
      </c>
      <c r="C2014" s="633"/>
      <c r="D2014" s="1189"/>
      <c r="E2014" s="1191"/>
      <c r="F2014" s="1192"/>
      <c r="G2014" s="1192"/>
      <c r="H2014" s="1184"/>
      <c r="I2014" s="1203"/>
      <c r="J2014" s="196"/>
      <c r="K2014" s="196"/>
      <c r="L2014" s="273"/>
      <c r="M2014" s="725"/>
      <c r="N2014" s="34"/>
      <c r="O2014" s="422"/>
    </row>
    <row r="2015" spans="1:15" ht="17.25" hidden="1" outlineLevel="1" thickTop="1" thickBot="1" x14ac:dyDescent="0.25">
      <c r="A2015" s="1124">
        <v>3</v>
      </c>
      <c r="B2015" s="298"/>
      <c r="C2015" s="299"/>
      <c r="D2015" s="1197"/>
      <c r="E2015" s="1212" t="s">
        <v>15</v>
      </c>
      <c r="F2015" s="1182"/>
      <c r="G2015" s="1182"/>
      <c r="H2015" s="1180">
        <f>D2015*F2015</f>
        <v>0</v>
      </c>
      <c r="I2015" s="1204">
        <f>D2015*G2015</f>
        <v>0</v>
      </c>
      <c r="J2015" s="196">
        <f>SUM(H2015:I2015)</f>
        <v>0</v>
      </c>
      <c r="K2015" s="196">
        <f>J2015*1.27</f>
        <v>0</v>
      </c>
      <c r="L2015" s="273"/>
      <c r="M2015" s="1224"/>
      <c r="N2015" s="34"/>
      <c r="O2015" s="422"/>
    </row>
    <row r="2016" spans="1:15" ht="16.5" hidden="1" outlineLevel="1" thickTop="1" x14ac:dyDescent="0.2">
      <c r="A2016" s="1115"/>
      <c r="B2016" s="187"/>
      <c r="C2016" s="294"/>
      <c r="D2016" s="1198"/>
      <c r="E2016" s="1213"/>
      <c r="F2016" s="1183"/>
      <c r="G2016" s="1183"/>
      <c r="H2016" s="1181"/>
      <c r="I2016" s="1205"/>
      <c r="J2016" s="196"/>
      <c r="K2016" s="196"/>
      <c r="L2016" s="273"/>
      <c r="M2016" s="1224"/>
      <c r="N2016" s="34"/>
      <c r="O2016" s="422"/>
    </row>
    <row r="2017" spans="1:15" hidden="1" outlineLevel="1" x14ac:dyDescent="0.2">
      <c r="A2017" s="803">
        <v>4</v>
      </c>
      <c r="B2017" s="365"/>
      <c r="C2017" s="382"/>
      <c r="D2017" s="996"/>
      <c r="E2017" s="376"/>
      <c r="F2017" s="379"/>
      <c r="G2017" s="379"/>
      <c r="H2017" s="979">
        <f t="shared" ref="H2017:H2028" si="216">D2017*F2017</f>
        <v>0</v>
      </c>
      <c r="I2017" s="980">
        <f t="shared" ref="I2017:I2028" si="217">D2017*G2017</f>
        <v>0</v>
      </c>
      <c r="J2017" s="186">
        <f t="shared" ref="J2017:J2028" si="218">SUM(H2017:I2017)</f>
        <v>0</v>
      </c>
      <c r="K2017" s="186">
        <f t="shared" ref="K2017:K2028" si="219">J2017*1.27</f>
        <v>0</v>
      </c>
      <c r="L2017" s="994"/>
      <c r="M2017" s="47"/>
      <c r="N2017" s="34"/>
      <c r="O2017" s="422"/>
    </row>
    <row r="2018" spans="1:15" hidden="1" outlineLevel="1" x14ac:dyDescent="0.2">
      <c r="A2018" s="804">
        <v>5</v>
      </c>
      <c r="B2018" s="794"/>
      <c r="C2018" s="795"/>
      <c r="D2018" s="792"/>
      <c r="E2018" s="796"/>
      <c r="F2018" s="790"/>
      <c r="G2018" s="790"/>
      <c r="H2018" s="997">
        <f t="shared" si="216"/>
        <v>0</v>
      </c>
      <c r="I2018" s="998">
        <f t="shared" si="217"/>
        <v>0</v>
      </c>
      <c r="J2018" s="186">
        <f t="shared" si="218"/>
        <v>0</v>
      </c>
      <c r="K2018" s="186">
        <f t="shared" si="219"/>
        <v>0</v>
      </c>
      <c r="L2018" s="994"/>
      <c r="M2018" s="47"/>
      <c r="N2018" s="34"/>
      <c r="O2018" s="422"/>
    </row>
    <row r="2019" spans="1:15" hidden="1" outlineLevel="1" x14ac:dyDescent="0.2">
      <c r="A2019" s="803">
        <v>6</v>
      </c>
      <c r="B2019" s="365"/>
      <c r="C2019" s="382"/>
      <c r="D2019" s="996"/>
      <c r="E2019" s="376"/>
      <c r="F2019" s="379"/>
      <c r="G2019" s="379"/>
      <c r="H2019" s="979">
        <f t="shared" si="216"/>
        <v>0</v>
      </c>
      <c r="I2019" s="980">
        <f t="shared" si="217"/>
        <v>0</v>
      </c>
      <c r="J2019" s="186">
        <f t="shared" si="218"/>
        <v>0</v>
      </c>
      <c r="K2019" s="186">
        <f t="shared" si="219"/>
        <v>0</v>
      </c>
      <c r="L2019" s="994"/>
      <c r="M2019" s="47"/>
      <c r="N2019" s="34"/>
      <c r="O2019" s="422"/>
    </row>
    <row r="2020" spans="1:15" hidden="1" outlineLevel="1" x14ac:dyDescent="0.2">
      <c r="A2020" s="804">
        <v>7</v>
      </c>
      <c r="B2020" s="365"/>
      <c r="C2020" s="382"/>
      <c r="D2020" s="996"/>
      <c r="E2020" s="376"/>
      <c r="F2020" s="379"/>
      <c r="G2020" s="379"/>
      <c r="H2020" s="979">
        <f t="shared" si="216"/>
        <v>0</v>
      </c>
      <c r="I2020" s="980">
        <f t="shared" si="217"/>
        <v>0</v>
      </c>
      <c r="J2020" s="186">
        <f t="shared" si="218"/>
        <v>0</v>
      </c>
      <c r="K2020" s="186">
        <f t="shared" si="219"/>
        <v>0</v>
      </c>
      <c r="L2020" s="994"/>
      <c r="M2020" s="47"/>
      <c r="N2020" s="34"/>
      <c r="O2020" s="422"/>
    </row>
    <row r="2021" spans="1:15" hidden="1" outlineLevel="1" x14ac:dyDescent="0.2">
      <c r="A2021" s="803">
        <v>8</v>
      </c>
      <c r="B2021" s="794"/>
      <c r="C2021" s="795"/>
      <c r="D2021" s="792"/>
      <c r="E2021" s="796"/>
      <c r="F2021" s="790"/>
      <c r="G2021" s="790"/>
      <c r="H2021" s="997">
        <f t="shared" si="216"/>
        <v>0</v>
      </c>
      <c r="I2021" s="998">
        <f t="shared" si="217"/>
        <v>0</v>
      </c>
      <c r="J2021" s="186">
        <f t="shared" si="218"/>
        <v>0</v>
      </c>
      <c r="K2021" s="186">
        <f t="shared" si="219"/>
        <v>0</v>
      </c>
      <c r="L2021" s="994"/>
      <c r="M2021" s="47"/>
      <c r="N2021" s="34"/>
      <c r="O2021" s="422"/>
    </row>
    <row r="2022" spans="1:15" hidden="1" outlineLevel="1" x14ac:dyDescent="0.2">
      <c r="A2022" s="804">
        <v>9</v>
      </c>
      <c r="B2022" s="365"/>
      <c r="C2022" s="382"/>
      <c r="D2022" s="996"/>
      <c r="E2022" s="376"/>
      <c r="F2022" s="379"/>
      <c r="G2022" s="379"/>
      <c r="H2022" s="979">
        <f t="shared" si="216"/>
        <v>0</v>
      </c>
      <c r="I2022" s="980">
        <f t="shared" si="217"/>
        <v>0</v>
      </c>
      <c r="J2022" s="186">
        <f t="shared" si="218"/>
        <v>0</v>
      </c>
      <c r="K2022" s="186">
        <f t="shared" si="219"/>
        <v>0</v>
      </c>
      <c r="L2022" s="994"/>
      <c r="M2022" s="47"/>
      <c r="N2022" s="34"/>
      <c r="O2022" s="422"/>
    </row>
    <row r="2023" spans="1:15" hidden="1" outlineLevel="1" x14ac:dyDescent="0.2">
      <c r="A2023" s="803">
        <v>10</v>
      </c>
      <c r="B2023" s="365"/>
      <c r="C2023" s="382"/>
      <c r="D2023" s="996"/>
      <c r="E2023" s="376"/>
      <c r="F2023" s="379"/>
      <c r="G2023" s="379"/>
      <c r="H2023" s="979">
        <f t="shared" si="216"/>
        <v>0</v>
      </c>
      <c r="I2023" s="980">
        <f t="shared" si="217"/>
        <v>0</v>
      </c>
      <c r="J2023" s="186">
        <f t="shared" si="218"/>
        <v>0</v>
      </c>
      <c r="K2023" s="186">
        <f t="shared" si="219"/>
        <v>0</v>
      </c>
      <c r="L2023" s="994"/>
      <c r="M2023" s="47"/>
      <c r="N2023" s="34"/>
      <c r="O2023" s="422"/>
    </row>
    <row r="2024" spans="1:15" hidden="1" outlineLevel="1" x14ac:dyDescent="0.2">
      <c r="A2024" s="804">
        <v>11</v>
      </c>
      <c r="B2024" s="365"/>
      <c r="C2024" s="382"/>
      <c r="D2024" s="996"/>
      <c r="E2024" s="376"/>
      <c r="F2024" s="379"/>
      <c r="G2024" s="379"/>
      <c r="H2024" s="979">
        <f t="shared" si="216"/>
        <v>0</v>
      </c>
      <c r="I2024" s="980">
        <f t="shared" si="217"/>
        <v>0</v>
      </c>
      <c r="J2024" s="186">
        <f t="shared" si="218"/>
        <v>0</v>
      </c>
      <c r="K2024" s="186">
        <f t="shared" si="219"/>
        <v>0</v>
      </c>
      <c r="L2024" s="994"/>
      <c r="M2024" s="47"/>
      <c r="N2024" s="34"/>
      <c r="O2024" s="422"/>
    </row>
    <row r="2025" spans="1:15" hidden="1" outlineLevel="1" x14ac:dyDescent="0.2">
      <c r="A2025" s="803">
        <v>12</v>
      </c>
      <c r="B2025" s="794"/>
      <c r="C2025" s="795"/>
      <c r="D2025" s="792"/>
      <c r="E2025" s="796"/>
      <c r="F2025" s="790"/>
      <c r="G2025" s="790"/>
      <c r="H2025" s="997">
        <f t="shared" si="216"/>
        <v>0</v>
      </c>
      <c r="I2025" s="998">
        <f t="shared" si="217"/>
        <v>0</v>
      </c>
      <c r="J2025" s="186">
        <f t="shared" si="218"/>
        <v>0</v>
      </c>
      <c r="K2025" s="186">
        <f t="shared" si="219"/>
        <v>0</v>
      </c>
      <c r="L2025" s="994"/>
      <c r="M2025" s="47"/>
      <c r="N2025" s="34"/>
      <c r="O2025" s="422"/>
    </row>
    <row r="2026" spans="1:15" hidden="1" outlineLevel="1" x14ac:dyDescent="0.2">
      <c r="A2026" s="804">
        <v>13</v>
      </c>
      <c r="B2026" s="365"/>
      <c r="C2026" s="382"/>
      <c r="D2026" s="996"/>
      <c r="E2026" s="376"/>
      <c r="F2026" s="379"/>
      <c r="G2026" s="379"/>
      <c r="H2026" s="979">
        <f t="shared" si="216"/>
        <v>0</v>
      </c>
      <c r="I2026" s="980">
        <f t="shared" si="217"/>
        <v>0</v>
      </c>
      <c r="J2026" s="186">
        <f t="shared" si="218"/>
        <v>0</v>
      </c>
      <c r="K2026" s="186">
        <f t="shared" si="219"/>
        <v>0</v>
      </c>
      <c r="L2026" s="994"/>
      <c r="M2026" s="47"/>
      <c r="N2026" s="34"/>
      <c r="O2026" s="422"/>
    </row>
    <row r="2027" spans="1:15" hidden="1" outlineLevel="1" x14ac:dyDescent="0.2">
      <c r="A2027" s="803">
        <v>14</v>
      </c>
      <c r="B2027" s="365"/>
      <c r="C2027" s="382"/>
      <c r="D2027" s="996"/>
      <c r="E2027" s="376"/>
      <c r="F2027" s="379"/>
      <c r="G2027" s="379"/>
      <c r="H2027" s="979">
        <f t="shared" si="216"/>
        <v>0</v>
      </c>
      <c r="I2027" s="980">
        <f t="shared" si="217"/>
        <v>0</v>
      </c>
      <c r="J2027" s="186">
        <f t="shared" si="218"/>
        <v>0</v>
      </c>
      <c r="K2027" s="186">
        <f t="shared" si="219"/>
        <v>0</v>
      </c>
      <c r="L2027" s="994"/>
      <c r="M2027" s="47"/>
      <c r="N2027" s="34"/>
      <c r="O2027" s="422"/>
    </row>
    <row r="2028" spans="1:15" s="537" customFormat="1" ht="13.5" hidden="1" outlineLevel="1" thickBot="1" x14ac:dyDescent="0.25">
      <c r="A2028" s="805">
        <v>15</v>
      </c>
      <c r="B2028" s="798" t="s">
        <v>147</v>
      </c>
      <c r="C2028" s="797"/>
      <c r="D2028" s="793"/>
      <c r="E2028" s="798" t="s">
        <v>26</v>
      </c>
      <c r="F2028" s="791"/>
      <c r="G2028" s="791"/>
      <c r="H2028" s="924">
        <f t="shared" si="216"/>
        <v>0</v>
      </c>
      <c r="I2028" s="925">
        <f t="shared" si="217"/>
        <v>0</v>
      </c>
      <c r="J2028" s="196">
        <f t="shared" si="218"/>
        <v>0</v>
      </c>
      <c r="K2028" s="196">
        <f t="shared" si="219"/>
        <v>0</v>
      </c>
      <c r="L2028" s="273"/>
      <c r="M2028" s="47"/>
      <c r="N2028" s="34"/>
    </row>
    <row r="2029" spans="1:15" s="537" customFormat="1" ht="28.5" hidden="1" customHeight="1" outlineLevel="1" thickBot="1" x14ac:dyDescent="0.25">
      <c r="A2029" s="1118" t="s">
        <v>321</v>
      </c>
      <c r="B2029" s="1119"/>
      <c r="C2029" s="799"/>
      <c r="D2029" s="800"/>
      <c r="E2029" s="801"/>
      <c r="F2029" s="802"/>
      <c r="G2029" s="802"/>
      <c r="H2029" s="198">
        <f>ROUND(SUM(H2008:H2028),0)</f>
        <v>0</v>
      </c>
      <c r="I2029" s="198">
        <f>ROUND(SUM(I2008:I2028),0)</f>
        <v>0</v>
      </c>
      <c r="J2029" s="199">
        <f>ROUND(SUM(J2009:J2028),0)</f>
        <v>0</v>
      </c>
      <c r="K2029" s="199">
        <f>ROUND(SUM(K2009:K2028),0)</f>
        <v>0</v>
      </c>
      <c r="L2029" s="274"/>
      <c r="M2029" s="47"/>
      <c r="N2029" s="34"/>
    </row>
    <row r="2030" spans="1:15" ht="27.75" hidden="1" customHeight="1" outlineLevel="1" thickBot="1" x14ac:dyDescent="0.25">
      <c r="A2030" s="1121" t="s">
        <v>267</v>
      </c>
      <c r="B2030" s="1122"/>
      <c r="C2030" s="1122"/>
      <c r="D2030" s="1122"/>
      <c r="E2030" s="1122"/>
      <c r="F2030" s="1122"/>
      <c r="G2030" s="1122"/>
      <c r="H2030" s="1122"/>
      <c r="I2030" s="1123"/>
      <c r="J2030" s="855"/>
      <c r="K2030" s="855"/>
      <c r="L2030" s="469"/>
      <c r="M2030" s="467"/>
    </row>
    <row r="2031" spans="1:15" s="537" customFormat="1" ht="15.75" hidden="1" outlineLevel="1" x14ac:dyDescent="0.2">
      <c r="A2031" s="1210">
        <v>1</v>
      </c>
      <c r="B2031" s="298"/>
      <c r="C2031" s="706"/>
      <c r="D2031" s="1219"/>
      <c r="E2031" s="1218" t="s">
        <v>21</v>
      </c>
      <c r="F2031" s="1209"/>
      <c r="G2031" s="1209"/>
      <c r="H2031" s="1223">
        <f>D2031*F2031</f>
        <v>0</v>
      </c>
      <c r="I2031" s="1202">
        <f>D2031*G2031</f>
        <v>0</v>
      </c>
      <c r="J2031" s="196">
        <f>SUM(H2031:I2031)</f>
        <v>0</v>
      </c>
      <c r="K2031" s="196">
        <f>J2031*1.27</f>
        <v>0</v>
      </c>
      <c r="L2031" s="273"/>
      <c r="M2031" s="1224"/>
      <c r="N2031" s="34"/>
    </row>
    <row r="2032" spans="1:15" s="537" customFormat="1" ht="15.75" hidden="1" outlineLevel="1" x14ac:dyDescent="0.2">
      <c r="A2032" s="1211"/>
      <c r="B2032" s="35"/>
      <c r="C2032" s="684"/>
      <c r="D2032" s="1220"/>
      <c r="E2032" s="1096"/>
      <c r="F2032" s="1094"/>
      <c r="G2032" s="1094"/>
      <c r="H2032" s="1125"/>
      <c r="I2032" s="1126"/>
      <c r="J2032" s="196"/>
      <c r="K2032" s="196"/>
      <c r="L2032" s="273"/>
      <c r="M2032" s="1224"/>
      <c r="N2032" s="34"/>
    </row>
    <row r="2033" spans="1:15" hidden="1" outlineLevel="1" x14ac:dyDescent="0.2">
      <c r="A2033" s="995">
        <v>2</v>
      </c>
      <c r="B2033" s="365"/>
      <c r="C2033" s="382"/>
      <c r="D2033" s="806"/>
      <c r="E2033" s="376"/>
      <c r="F2033" s="379"/>
      <c r="G2033" s="379"/>
      <c r="H2033" s="979">
        <f>D2033*F2033</f>
        <v>0</v>
      </c>
      <c r="I2033" s="980">
        <f>D2033*G2033</f>
        <v>0</v>
      </c>
      <c r="J2033" s="186">
        <f>SUM(H2033:I2033)</f>
        <v>0</v>
      </c>
      <c r="K2033" s="186">
        <f>J2033*1.27</f>
        <v>0</v>
      </c>
      <c r="L2033" s="994"/>
      <c r="M2033" s="47"/>
      <c r="N2033" s="34"/>
      <c r="O2033" s="422"/>
    </row>
    <row r="2034" spans="1:15" hidden="1" outlineLevel="1" x14ac:dyDescent="0.2">
      <c r="A2034" s="995">
        <v>3</v>
      </c>
      <c r="B2034" s="365"/>
      <c r="C2034" s="382"/>
      <c r="D2034" s="806"/>
      <c r="E2034" s="376"/>
      <c r="F2034" s="379"/>
      <c r="G2034" s="379"/>
      <c r="H2034" s="979">
        <f>D2034*F2034</f>
        <v>0</v>
      </c>
      <c r="I2034" s="980">
        <f>D2034*G2034</f>
        <v>0</v>
      </c>
      <c r="J2034" s="186">
        <f>SUM(H2034:I2034)</f>
        <v>0</v>
      </c>
      <c r="K2034" s="186">
        <f>J2034*1.27</f>
        <v>0</v>
      </c>
      <c r="L2034" s="994"/>
      <c r="M2034" s="47"/>
      <c r="N2034" s="34"/>
      <c r="O2034" s="422"/>
    </row>
    <row r="2035" spans="1:15" hidden="1" outlineLevel="1" x14ac:dyDescent="0.2">
      <c r="A2035" s="995">
        <v>4</v>
      </c>
      <c r="B2035" s="365"/>
      <c r="C2035" s="382"/>
      <c r="D2035" s="806"/>
      <c r="E2035" s="376"/>
      <c r="F2035" s="379"/>
      <c r="G2035" s="379"/>
      <c r="H2035" s="979">
        <f>D2035*F2035</f>
        <v>0</v>
      </c>
      <c r="I2035" s="980">
        <f>D2035*G2035</f>
        <v>0</v>
      </c>
      <c r="J2035" s="186">
        <f>SUM(H2035:I2035)</f>
        <v>0</v>
      </c>
      <c r="K2035" s="186">
        <f>J2035*1.27</f>
        <v>0</v>
      </c>
      <c r="L2035" s="994"/>
      <c r="M2035" s="47"/>
      <c r="N2035" s="34"/>
      <c r="O2035" s="422"/>
    </row>
    <row r="2036" spans="1:15" s="422" customFormat="1" ht="13.5" hidden="1" outlineLevel="1" thickBot="1" x14ac:dyDescent="0.25">
      <c r="A2036" s="15">
        <v>5</v>
      </c>
      <c r="B2036" s="791"/>
      <c r="C2036" s="797"/>
      <c r="D2036" s="807"/>
      <c r="E2036" s="791"/>
      <c r="F2036" s="791"/>
      <c r="G2036" s="791"/>
      <c r="H2036" s="979">
        <f>D2036*F2036</f>
        <v>0</v>
      </c>
      <c r="I2036" s="980">
        <f>D2036*G2036</f>
        <v>0</v>
      </c>
      <c r="J2036" s="186">
        <f>SUM(H2036:I2036)</f>
        <v>0</v>
      </c>
      <c r="K2036" s="186">
        <f>J2036*1.27</f>
        <v>0</v>
      </c>
      <c r="L2036" s="994"/>
      <c r="M2036" s="46"/>
      <c r="N2036" s="34"/>
    </row>
    <row r="2037" spans="1:15" s="17" customFormat="1" ht="28.5" hidden="1" customHeight="1" outlineLevel="1" thickBot="1" x14ac:dyDescent="0.25">
      <c r="A2037" s="1110" t="s">
        <v>322</v>
      </c>
      <c r="B2037" s="1111"/>
      <c r="C2037" s="799"/>
      <c r="D2037" s="808"/>
      <c r="E2037" s="809"/>
      <c r="F2037" s="810"/>
      <c r="G2037" s="810"/>
      <c r="H2037" s="198">
        <f>ROUND(SUM(H2031:H2036),0)</f>
        <v>0</v>
      </c>
      <c r="I2037" s="198">
        <f>ROUND(SUM(I2031:I2036),0)</f>
        <v>0</v>
      </c>
      <c r="J2037" s="199">
        <f>ROUND(SUM(J2031:J2036),0)</f>
        <v>0</v>
      </c>
      <c r="K2037" s="199">
        <f>ROUND(SUM(K2031:K2036),0)</f>
        <v>0</v>
      </c>
      <c r="L2037" s="274"/>
      <c r="M2037" s="46"/>
      <c r="N2037" s="34"/>
      <c r="O2037" s="23"/>
    </row>
    <row r="2038" spans="1:15" ht="25.5" customHeight="1" collapsed="1" thickBot="1" x14ac:dyDescent="0.25">
      <c r="A2038" s="643">
        <f>'18'!A62</f>
        <v>0</v>
      </c>
      <c r="B2038" s="644">
        <f>'18'!B62</f>
        <v>0</v>
      </c>
      <c r="C2038" s="645">
        <f>'18'!E62</f>
        <v>0</v>
      </c>
      <c r="D2038" s="645">
        <f>'18'!F62</f>
        <v>0</v>
      </c>
      <c r="E2038" s="645">
        <f>'18'!G62</f>
        <v>0</v>
      </c>
      <c r="F2038" s="1221" t="s">
        <v>20</v>
      </c>
      <c r="G2038" s="1222"/>
      <c r="H2038" s="200">
        <f>H2029+H2037</f>
        <v>0</v>
      </c>
      <c r="I2038" s="201">
        <f>I2029+I2037</f>
        <v>0</v>
      </c>
      <c r="J2038" s="202">
        <f>J2029+J2037</f>
        <v>0</v>
      </c>
      <c r="K2038" s="202">
        <f>K2029+K2037</f>
        <v>0</v>
      </c>
      <c r="L2038" s="300">
        <f>IF(K2009&gt;0,1,0)</f>
        <v>0</v>
      </c>
    </row>
    <row r="2039" spans="1:15" ht="5.25" customHeight="1" thickTop="1" x14ac:dyDescent="0.2">
      <c r="A2039" s="1217"/>
      <c r="B2039" s="1109"/>
      <c r="C2039" s="195"/>
      <c r="D2039" s="276"/>
      <c r="E2039" s="207"/>
      <c r="F2039" s="203"/>
      <c r="G2039" s="203"/>
      <c r="H2039" s="203"/>
      <c r="I2039" s="204"/>
      <c r="J2039" s="205"/>
      <c r="K2039" s="205"/>
      <c r="L2039" s="300"/>
    </row>
    <row r="2040" spans="1:15" ht="12.75" customHeight="1" x14ac:dyDescent="0.2">
      <c r="A2040" s="1207" t="s">
        <v>319</v>
      </c>
      <c r="B2040" s="1208"/>
      <c r="C2040" s="1199">
        <f>K2029</f>
        <v>0</v>
      </c>
      <c r="D2040" s="1199"/>
      <c r="E2040" s="1200"/>
      <c r="F2040" s="811"/>
      <c r="G2040" s="811"/>
      <c r="H2040" s="313">
        <f>H2029</f>
        <v>0</v>
      </c>
      <c r="I2040" s="314">
        <f>I2029</f>
        <v>0</v>
      </c>
      <c r="J2040" s="205"/>
      <c r="K2040" s="205"/>
      <c r="L2040" s="300">
        <f>IF(K2012&gt;0,1,0)</f>
        <v>0</v>
      </c>
      <c r="M2040" s="47"/>
    </row>
    <row r="2041" spans="1:15" ht="12.75" customHeight="1" x14ac:dyDescent="0.2">
      <c r="A2041" s="1185" t="s">
        <v>320</v>
      </c>
      <c r="B2041" s="1186"/>
      <c r="C2041" s="1215">
        <f>K2037</f>
        <v>0</v>
      </c>
      <c r="D2041" s="1215"/>
      <c r="E2041" s="1201"/>
      <c r="F2041" s="812"/>
      <c r="G2041" s="812"/>
      <c r="H2041" s="315">
        <f>H2037</f>
        <v>0</v>
      </c>
      <c r="I2041" s="316">
        <f>I2037</f>
        <v>0</v>
      </c>
      <c r="J2041" s="205"/>
      <c r="K2041" s="205"/>
      <c r="L2041" s="275"/>
      <c r="M2041" s="47"/>
    </row>
    <row r="2042" spans="1:15" ht="12.75" customHeight="1" thickBot="1" x14ac:dyDescent="0.3">
      <c r="A2042" s="1193" t="s">
        <v>145</v>
      </c>
      <c r="B2042" s="1194"/>
      <c r="C2042" s="1195">
        <f>SUM(C2040:D2041)</f>
        <v>0</v>
      </c>
      <c r="D2042" s="1196"/>
      <c r="E2042" s="292" t="str">
        <f>IF(C2042=K2038,"","Hiba!")</f>
        <v/>
      </c>
      <c r="F2042" s="813"/>
      <c r="G2042" s="813"/>
      <c r="H2042" s="813"/>
      <c r="I2042" s="814"/>
      <c r="J2042" s="205"/>
      <c r="K2042" s="205"/>
      <c r="L2042" s="275"/>
      <c r="M2042" s="47"/>
    </row>
    <row r="2043" spans="1:15" ht="6" customHeight="1" collapsed="1" thickBot="1" x14ac:dyDescent="0.25">
      <c r="J2043" s="205"/>
      <c r="K2043" s="205"/>
      <c r="L2043" s="275"/>
      <c r="M2043" s="47"/>
    </row>
    <row r="2044" spans="1:15" s="5" customFormat="1" ht="26.25" hidden="1" outlineLevel="1" thickBot="1" x14ac:dyDescent="0.25">
      <c r="A2044" s="788" t="s">
        <v>6</v>
      </c>
      <c r="B2044" s="789" t="s">
        <v>7</v>
      </c>
      <c r="C2044" s="789" t="s">
        <v>69</v>
      </c>
      <c r="D2044" s="789" t="s">
        <v>8</v>
      </c>
      <c r="E2044" s="789" t="s">
        <v>9</v>
      </c>
      <c r="F2044" s="288" t="s">
        <v>10</v>
      </c>
      <c r="G2044" s="288" t="s">
        <v>11</v>
      </c>
      <c r="H2044" s="288" t="s">
        <v>12</v>
      </c>
      <c r="I2044" s="289" t="s">
        <v>13</v>
      </c>
      <c r="J2044" s="936" t="s">
        <v>0</v>
      </c>
      <c r="K2044" s="936" t="s">
        <v>1</v>
      </c>
      <c r="L2044" s="937"/>
      <c r="M2044" s="18" t="s">
        <v>37</v>
      </c>
      <c r="N2044" s="84"/>
    </row>
    <row r="2045" spans="1:15" ht="27.75" hidden="1" customHeight="1" outlineLevel="1" thickBot="1" x14ac:dyDescent="0.25">
      <c r="A2045" s="1121" t="s">
        <v>268</v>
      </c>
      <c r="B2045" s="1122"/>
      <c r="C2045" s="1122"/>
      <c r="D2045" s="1122"/>
      <c r="E2045" s="1122"/>
      <c r="F2045" s="1122"/>
      <c r="G2045" s="1122"/>
      <c r="H2045" s="1122"/>
      <c r="I2045" s="1123"/>
      <c r="J2045" s="855"/>
      <c r="K2045" s="855"/>
      <c r="L2045" s="469"/>
      <c r="M2045" s="467"/>
    </row>
    <row r="2046" spans="1:15" ht="15.75" hidden="1" outlineLevel="1" x14ac:dyDescent="0.2">
      <c r="A2046" s="1216">
        <v>1</v>
      </c>
      <c r="B2046" s="629"/>
      <c r="C2046" s="630"/>
      <c r="D2046" s="1214"/>
      <c r="E2046" s="1187" t="s">
        <v>15</v>
      </c>
      <c r="F2046" s="1190"/>
      <c r="G2046" s="1190"/>
      <c r="H2046" s="1206">
        <f>D2046*F2046</f>
        <v>0</v>
      </c>
      <c r="I2046" s="1179">
        <f>D2046*G2046</f>
        <v>0</v>
      </c>
      <c r="J2046" s="196">
        <f>SUM(H2046:I2046)</f>
        <v>0</v>
      </c>
      <c r="K2046" s="196">
        <f>J2046*1.27</f>
        <v>0</v>
      </c>
      <c r="M2046" s="1224"/>
      <c r="N2046" s="34"/>
      <c r="O2046" s="422"/>
    </row>
    <row r="2047" spans="1:15" ht="15.75" hidden="1" outlineLevel="1" x14ac:dyDescent="0.2">
      <c r="A2047" s="1177"/>
      <c r="B2047" s="964" t="s">
        <v>326</v>
      </c>
      <c r="C2047" s="631"/>
      <c r="D2047" s="1188"/>
      <c r="E2047" s="1097"/>
      <c r="F2047" s="1095"/>
      <c r="G2047" s="1095"/>
      <c r="H2047" s="1099"/>
      <c r="I2047" s="1098"/>
      <c r="J2047" s="196"/>
      <c r="K2047" s="196"/>
      <c r="L2047" s="273"/>
      <c r="M2047" s="1224"/>
      <c r="N2047" s="34"/>
      <c r="O2047" s="422"/>
    </row>
    <row r="2048" spans="1:15" ht="15.75" hidden="1" outlineLevel="1" x14ac:dyDescent="0.2">
      <c r="A2048" s="1124"/>
      <c r="B2048" s="637" t="s">
        <v>329</v>
      </c>
      <c r="C2048" s="631"/>
      <c r="D2048" s="1188"/>
      <c r="E2048" s="1097"/>
      <c r="F2048" s="1095"/>
      <c r="G2048" s="1095"/>
      <c r="H2048" s="1099"/>
      <c r="I2048" s="1098"/>
      <c r="J2048" s="196"/>
      <c r="K2048" s="196"/>
      <c r="L2048" s="273"/>
      <c r="M2048" s="725"/>
      <c r="N2048" s="34"/>
      <c r="O2048" s="422"/>
    </row>
    <row r="2049" spans="1:15" ht="15.75" hidden="1" outlineLevel="1" x14ac:dyDescent="0.2">
      <c r="A2049" s="1176">
        <v>2</v>
      </c>
      <c r="B2049" s="632"/>
      <c r="C2049" s="634"/>
      <c r="D2049" s="1188"/>
      <c r="E2049" s="1097" t="s">
        <v>15</v>
      </c>
      <c r="F2049" s="1095"/>
      <c r="G2049" s="1095"/>
      <c r="H2049" s="1099">
        <f>D2049*F2049</f>
        <v>0</v>
      </c>
      <c r="I2049" s="1098">
        <f>D2049*G2049</f>
        <v>0</v>
      </c>
      <c r="J2049" s="196">
        <f>SUM(H2049:I2049)</f>
        <v>0</v>
      </c>
      <c r="K2049" s="196">
        <f>J2049*1.27</f>
        <v>0</v>
      </c>
      <c r="L2049" s="273"/>
      <c r="M2049" s="1224"/>
      <c r="N2049" s="34"/>
      <c r="O2049" s="422"/>
    </row>
    <row r="2050" spans="1:15" ht="15.75" hidden="1" outlineLevel="1" x14ac:dyDescent="0.2">
      <c r="A2050" s="1177"/>
      <c r="B2050" s="964" t="s">
        <v>327</v>
      </c>
      <c r="C2050" s="631"/>
      <c r="D2050" s="1188"/>
      <c r="E2050" s="1097"/>
      <c r="F2050" s="1095"/>
      <c r="G2050" s="1095"/>
      <c r="H2050" s="1099"/>
      <c r="I2050" s="1098"/>
      <c r="J2050" s="196"/>
      <c r="K2050" s="196"/>
      <c r="L2050" s="273"/>
      <c r="M2050" s="1224"/>
      <c r="N2050" s="34"/>
      <c r="O2050" s="422"/>
    </row>
    <row r="2051" spans="1:15" ht="16.5" hidden="1" outlineLevel="1" thickBot="1" x14ac:dyDescent="0.25">
      <c r="A2051" s="1178"/>
      <c r="B2051" s="636" t="s">
        <v>328</v>
      </c>
      <c r="C2051" s="633"/>
      <c r="D2051" s="1189"/>
      <c r="E2051" s="1191"/>
      <c r="F2051" s="1192"/>
      <c r="G2051" s="1192"/>
      <c r="H2051" s="1184"/>
      <c r="I2051" s="1203"/>
      <c r="J2051" s="196"/>
      <c r="K2051" s="196"/>
      <c r="L2051" s="273"/>
      <c r="M2051" s="725"/>
      <c r="N2051" s="34"/>
      <c r="O2051" s="422"/>
    </row>
    <row r="2052" spans="1:15" ht="17.25" hidden="1" outlineLevel="1" thickTop="1" thickBot="1" x14ac:dyDescent="0.25">
      <c r="A2052" s="1124">
        <v>3</v>
      </c>
      <c r="B2052" s="298"/>
      <c r="C2052" s="299"/>
      <c r="D2052" s="1197"/>
      <c r="E2052" s="1212" t="s">
        <v>15</v>
      </c>
      <c r="F2052" s="1182"/>
      <c r="G2052" s="1182"/>
      <c r="H2052" s="1180">
        <f>D2052*F2052</f>
        <v>0</v>
      </c>
      <c r="I2052" s="1204">
        <f>D2052*G2052</f>
        <v>0</v>
      </c>
      <c r="J2052" s="196">
        <f>SUM(H2052:I2052)</f>
        <v>0</v>
      </c>
      <c r="K2052" s="196">
        <f>J2052*1.27</f>
        <v>0</v>
      </c>
      <c r="L2052" s="273"/>
      <c r="M2052" s="1224"/>
      <c r="N2052" s="34"/>
      <c r="O2052" s="422"/>
    </row>
    <row r="2053" spans="1:15" ht="16.5" hidden="1" outlineLevel="1" thickTop="1" x14ac:dyDescent="0.2">
      <c r="A2053" s="1115"/>
      <c r="B2053" s="187"/>
      <c r="C2053" s="294"/>
      <c r="D2053" s="1198"/>
      <c r="E2053" s="1213"/>
      <c r="F2053" s="1183"/>
      <c r="G2053" s="1183"/>
      <c r="H2053" s="1181"/>
      <c r="I2053" s="1205"/>
      <c r="J2053" s="196"/>
      <c r="K2053" s="196"/>
      <c r="L2053" s="273"/>
      <c r="M2053" s="1224"/>
      <c r="N2053" s="34"/>
      <c r="O2053" s="422"/>
    </row>
    <row r="2054" spans="1:15" hidden="1" outlineLevel="1" x14ac:dyDescent="0.2">
      <c r="A2054" s="803">
        <v>4</v>
      </c>
      <c r="B2054" s="365"/>
      <c r="C2054" s="382"/>
      <c r="D2054" s="996"/>
      <c r="E2054" s="376"/>
      <c r="F2054" s="379"/>
      <c r="G2054" s="379"/>
      <c r="H2054" s="979">
        <f t="shared" ref="H2054:H2065" si="220">D2054*F2054</f>
        <v>0</v>
      </c>
      <c r="I2054" s="980">
        <f t="shared" ref="I2054:I2065" si="221">D2054*G2054</f>
        <v>0</v>
      </c>
      <c r="J2054" s="186">
        <f t="shared" ref="J2054:J2065" si="222">SUM(H2054:I2054)</f>
        <v>0</v>
      </c>
      <c r="K2054" s="186">
        <f t="shared" ref="K2054:K2065" si="223">J2054*1.27</f>
        <v>0</v>
      </c>
      <c r="L2054" s="994"/>
      <c r="M2054" s="47"/>
      <c r="N2054" s="34"/>
      <c r="O2054" s="422"/>
    </row>
    <row r="2055" spans="1:15" hidden="1" outlineLevel="1" x14ac:dyDescent="0.2">
      <c r="A2055" s="804">
        <v>5</v>
      </c>
      <c r="B2055" s="794"/>
      <c r="C2055" s="795"/>
      <c r="D2055" s="792"/>
      <c r="E2055" s="796"/>
      <c r="F2055" s="790"/>
      <c r="G2055" s="790"/>
      <c r="H2055" s="997">
        <f t="shared" si="220"/>
        <v>0</v>
      </c>
      <c r="I2055" s="998">
        <f t="shared" si="221"/>
        <v>0</v>
      </c>
      <c r="J2055" s="186">
        <f t="shared" si="222"/>
        <v>0</v>
      </c>
      <c r="K2055" s="186">
        <f t="shared" si="223"/>
        <v>0</v>
      </c>
      <c r="L2055" s="994"/>
      <c r="M2055" s="47"/>
      <c r="N2055" s="34"/>
      <c r="O2055" s="422"/>
    </row>
    <row r="2056" spans="1:15" hidden="1" outlineLevel="1" x14ac:dyDescent="0.2">
      <c r="A2056" s="803">
        <v>6</v>
      </c>
      <c r="B2056" s="365"/>
      <c r="C2056" s="382"/>
      <c r="D2056" s="996"/>
      <c r="E2056" s="376"/>
      <c r="F2056" s="379"/>
      <c r="G2056" s="379"/>
      <c r="H2056" s="979">
        <f t="shared" si="220"/>
        <v>0</v>
      </c>
      <c r="I2056" s="980">
        <f t="shared" si="221"/>
        <v>0</v>
      </c>
      <c r="J2056" s="186">
        <f t="shared" si="222"/>
        <v>0</v>
      </c>
      <c r="K2056" s="186">
        <f t="shared" si="223"/>
        <v>0</v>
      </c>
      <c r="L2056" s="994"/>
      <c r="M2056" s="47"/>
      <c r="N2056" s="34"/>
      <c r="O2056" s="422"/>
    </row>
    <row r="2057" spans="1:15" hidden="1" outlineLevel="1" x14ac:dyDescent="0.2">
      <c r="A2057" s="804">
        <v>7</v>
      </c>
      <c r="B2057" s="365"/>
      <c r="C2057" s="382"/>
      <c r="D2057" s="996"/>
      <c r="E2057" s="376"/>
      <c r="F2057" s="379"/>
      <c r="G2057" s="379"/>
      <c r="H2057" s="979">
        <f t="shared" si="220"/>
        <v>0</v>
      </c>
      <c r="I2057" s="980">
        <f t="shared" si="221"/>
        <v>0</v>
      </c>
      <c r="J2057" s="186">
        <f t="shared" si="222"/>
        <v>0</v>
      </c>
      <c r="K2057" s="186">
        <f t="shared" si="223"/>
        <v>0</v>
      </c>
      <c r="L2057" s="994"/>
      <c r="M2057" s="47"/>
      <c r="N2057" s="34"/>
      <c r="O2057" s="422"/>
    </row>
    <row r="2058" spans="1:15" hidden="1" outlineLevel="1" x14ac:dyDescent="0.2">
      <c r="A2058" s="803">
        <v>8</v>
      </c>
      <c r="B2058" s="794"/>
      <c r="C2058" s="795"/>
      <c r="D2058" s="792"/>
      <c r="E2058" s="796"/>
      <c r="F2058" s="790"/>
      <c r="G2058" s="790"/>
      <c r="H2058" s="997">
        <f t="shared" si="220"/>
        <v>0</v>
      </c>
      <c r="I2058" s="998">
        <f t="shared" si="221"/>
        <v>0</v>
      </c>
      <c r="J2058" s="186">
        <f t="shared" si="222"/>
        <v>0</v>
      </c>
      <c r="K2058" s="186">
        <f t="shared" si="223"/>
        <v>0</v>
      </c>
      <c r="L2058" s="994"/>
      <c r="M2058" s="47"/>
      <c r="N2058" s="34"/>
      <c r="O2058" s="422"/>
    </row>
    <row r="2059" spans="1:15" hidden="1" outlineLevel="1" x14ac:dyDescent="0.2">
      <c r="A2059" s="804">
        <v>9</v>
      </c>
      <c r="B2059" s="365"/>
      <c r="C2059" s="382"/>
      <c r="D2059" s="996"/>
      <c r="E2059" s="376"/>
      <c r="F2059" s="379"/>
      <c r="G2059" s="379"/>
      <c r="H2059" s="979">
        <f t="shared" si="220"/>
        <v>0</v>
      </c>
      <c r="I2059" s="980">
        <f t="shared" si="221"/>
        <v>0</v>
      </c>
      <c r="J2059" s="186">
        <f t="shared" si="222"/>
        <v>0</v>
      </c>
      <c r="K2059" s="186">
        <f t="shared" si="223"/>
        <v>0</v>
      </c>
      <c r="L2059" s="994"/>
      <c r="M2059" s="47"/>
      <c r="N2059" s="34"/>
      <c r="O2059" s="422"/>
    </row>
    <row r="2060" spans="1:15" hidden="1" outlineLevel="1" x14ac:dyDescent="0.2">
      <c r="A2060" s="803">
        <v>10</v>
      </c>
      <c r="B2060" s="365"/>
      <c r="C2060" s="382"/>
      <c r="D2060" s="996"/>
      <c r="E2060" s="376"/>
      <c r="F2060" s="379"/>
      <c r="G2060" s="379"/>
      <c r="H2060" s="979">
        <f t="shared" si="220"/>
        <v>0</v>
      </c>
      <c r="I2060" s="980">
        <f t="shared" si="221"/>
        <v>0</v>
      </c>
      <c r="J2060" s="186">
        <f t="shared" si="222"/>
        <v>0</v>
      </c>
      <c r="K2060" s="186">
        <f t="shared" si="223"/>
        <v>0</v>
      </c>
      <c r="L2060" s="994"/>
      <c r="M2060" s="47"/>
      <c r="N2060" s="34"/>
      <c r="O2060" s="422"/>
    </row>
    <row r="2061" spans="1:15" hidden="1" outlineLevel="1" x14ac:dyDescent="0.2">
      <c r="A2061" s="804">
        <v>11</v>
      </c>
      <c r="B2061" s="365"/>
      <c r="C2061" s="382"/>
      <c r="D2061" s="996"/>
      <c r="E2061" s="376"/>
      <c r="F2061" s="379"/>
      <c r="G2061" s="379"/>
      <c r="H2061" s="979">
        <f t="shared" si="220"/>
        <v>0</v>
      </c>
      <c r="I2061" s="980">
        <f t="shared" si="221"/>
        <v>0</v>
      </c>
      <c r="J2061" s="186">
        <f t="shared" si="222"/>
        <v>0</v>
      </c>
      <c r="K2061" s="186">
        <f t="shared" si="223"/>
        <v>0</v>
      </c>
      <c r="L2061" s="994"/>
      <c r="M2061" s="47"/>
      <c r="N2061" s="34"/>
      <c r="O2061" s="422"/>
    </row>
    <row r="2062" spans="1:15" hidden="1" outlineLevel="1" x14ac:dyDescent="0.2">
      <c r="A2062" s="803">
        <v>12</v>
      </c>
      <c r="B2062" s="794"/>
      <c r="C2062" s="795"/>
      <c r="D2062" s="792"/>
      <c r="E2062" s="796"/>
      <c r="F2062" s="790"/>
      <c r="G2062" s="790"/>
      <c r="H2062" s="997">
        <f t="shared" si="220"/>
        <v>0</v>
      </c>
      <c r="I2062" s="998">
        <f t="shared" si="221"/>
        <v>0</v>
      </c>
      <c r="J2062" s="186">
        <f t="shared" si="222"/>
        <v>0</v>
      </c>
      <c r="K2062" s="186">
        <f t="shared" si="223"/>
        <v>0</v>
      </c>
      <c r="L2062" s="994"/>
      <c r="M2062" s="47"/>
      <c r="N2062" s="34"/>
      <c r="O2062" s="422"/>
    </row>
    <row r="2063" spans="1:15" hidden="1" outlineLevel="1" x14ac:dyDescent="0.2">
      <c r="A2063" s="804">
        <v>13</v>
      </c>
      <c r="B2063" s="365"/>
      <c r="C2063" s="382"/>
      <c r="D2063" s="996"/>
      <c r="E2063" s="376"/>
      <c r="F2063" s="379"/>
      <c r="G2063" s="379"/>
      <c r="H2063" s="979">
        <f t="shared" si="220"/>
        <v>0</v>
      </c>
      <c r="I2063" s="980">
        <f t="shared" si="221"/>
        <v>0</v>
      </c>
      <c r="J2063" s="186">
        <f t="shared" si="222"/>
        <v>0</v>
      </c>
      <c r="K2063" s="186">
        <f t="shared" si="223"/>
        <v>0</v>
      </c>
      <c r="L2063" s="994"/>
      <c r="M2063" s="47"/>
      <c r="N2063" s="34"/>
      <c r="O2063" s="422"/>
    </row>
    <row r="2064" spans="1:15" hidden="1" outlineLevel="1" x14ac:dyDescent="0.2">
      <c r="A2064" s="803">
        <v>14</v>
      </c>
      <c r="B2064" s="365"/>
      <c r="C2064" s="382"/>
      <c r="D2064" s="996"/>
      <c r="E2064" s="376"/>
      <c r="F2064" s="379"/>
      <c r="G2064" s="379"/>
      <c r="H2064" s="979">
        <f t="shared" si="220"/>
        <v>0</v>
      </c>
      <c r="I2064" s="980">
        <f t="shared" si="221"/>
        <v>0</v>
      </c>
      <c r="J2064" s="186">
        <f t="shared" si="222"/>
        <v>0</v>
      </c>
      <c r="K2064" s="186">
        <f t="shared" si="223"/>
        <v>0</v>
      </c>
      <c r="L2064" s="994"/>
      <c r="M2064" s="47"/>
      <c r="N2064" s="34"/>
      <c r="O2064" s="422"/>
    </row>
    <row r="2065" spans="1:15" s="537" customFormat="1" ht="13.5" hidden="1" outlineLevel="1" thickBot="1" x14ac:dyDescent="0.25">
      <c r="A2065" s="805">
        <v>15</v>
      </c>
      <c r="B2065" s="798" t="s">
        <v>147</v>
      </c>
      <c r="C2065" s="797"/>
      <c r="D2065" s="793"/>
      <c r="E2065" s="798" t="s">
        <v>26</v>
      </c>
      <c r="F2065" s="791"/>
      <c r="G2065" s="791"/>
      <c r="H2065" s="924">
        <f t="shared" si="220"/>
        <v>0</v>
      </c>
      <c r="I2065" s="925">
        <f t="shared" si="221"/>
        <v>0</v>
      </c>
      <c r="J2065" s="196">
        <f t="shared" si="222"/>
        <v>0</v>
      </c>
      <c r="K2065" s="196">
        <f t="shared" si="223"/>
        <v>0</v>
      </c>
      <c r="L2065" s="273"/>
      <c r="M2065" s="47"/>
      <c r="N2065" s="34"/>
    </row>
    <row r="2066" spans="1:15" s="537" customFormat="1" ht="28.5" hidden="1" customHeight="1" outlineLevel="1" thickBot="1" x14ac:dyDescent="0.25">
      <c r="A2066" s="1118" t="s">
        <v>321</v>
      </c>
      <c r="B2066" s="1119"/>
      <c r="C2066" s="799"/>
      <c r="D2066" s="800"/>
      <c r="E2066" s="801"/>
      <c r="F2066" s="802"/>
      <c r="G2066" s="802"/>
      <c r="H2066" s="198">
        <f>ROUND(SUM(H2045:H2065),0)</f>
        <v>0</v>
      </c>
      <c r="I2066" s="198">
        <f>ROUND(SUM(I2045:I2065),0)</f>
        <v>0</v>
      </c>
      <c r="J2066" s="199">
        <f>ROUND(SUM(J2046:J2065),0)</f>
        <v>0</v>
      </c>
      <c r="K2066" s="199">
        <f>ROUND(SUM(K2046:K2065),0)</f>
        <v>0</v>
      </c>
      <c r="L2066" s="274"/>
      <c r="M2066" s="47"/>
      <c r="N2066" s="34"/>
    </row>
    <row r="2067" spans="1:15" ht="27.75" hidden="1" customHeight="1" outlineLevel="1" thickBot="1" x14ac:dyDescent="0.25">
      <c r="A2067" s="1121" t="s">
        <v>267</v>
      </c>
      <c r="B2067" s="1122"/>
      <c r="C2067" s="1122"/>
      <c r="D2067" s="1122"/>
      <c r="E2067" s="1122"/>
      <c r="F2067" s="1122"/>
      <c r="G2067" s="1122"/>
      <c r="H2067" s="1122"/>
      <c r="I2067" s="1123"/>
      <c r="J2067" s="855"/>
      <c r="K2067" s="855"/>
      <c r="L2067" s="469"/>
      <c r="M2067" s="467"/>
    </row>
    <row r="2068" spans="1:15" s="537" customFormat="1" ht="15.75" hidden="1" outlineLevel="1" x14ac:dyDescent="0.2">
      <c r="A2068" s="1210">
        <v>1</v>
      </c>
      <c r="B2068" s="298"/>
      <c r="C2068" s="706"/>
      <c r="D2068" s="1219"/>
      <c r="E2068" s="1218" t="s">
        <v>21</v>
      </c>
      <c r="F2068" s="1209"/>
      <c r="G2068" s="1209"/>
      <c r="H2068" s="1223">
        <f>D2068*F2068</f>
        <v>0</v>
      </c>
      <c r="I2068" s="1202">
        <f>D2068*G2068</f>
        <v>0</v>
      </c>
      <c r="J2068" s="196">
        <f>SUM(H2068:I2068)</f>
        <v>0</v>
      </c>
      <c r="K2068" s="196">
        <f>J2068*1.27</f>
        <v>0</v>
      </c>
      <c r="L2068" s="273"/>
      <c r="M2068" s="1224"/>
      <c r="N2068" s="34"/>
    </row>
    <row r="2069" spans="1:15" s="537" customFormat="1" ht="15.75" hidden="1" outlineLevel="1" x14ac:dyDescent="0.2">
      <c r="A2069" s="1211"/>
      <c r="B2069" s="35"/>
      <c r="C2069" s="684"/>
      <c r="D2069" s="1220"/>
      <c r="E2069" s="1096"/>
      <c r="F2069" s="1094"/>
      <c r="G2069" s="1094"/>
      <c r="H2069" s="1125"/>
      <c r="I2069" s="1126"/>
      <c r="J2069" s="196"/>
      <c r="K2069" s="196"/>
      <c r="L2069" s="273"/>
      <c r="M2069" s="1224"/>
      <c r="N2069" s="34"/>
    </row>
    <row r="2070" spans="1:15" hidden="1" outlineLevel="1" x14ac:dyDescent="0.2">
      <c r="A2070" s="995">
        <v>2</v>
      </c>
      <c r="B2070" s="365"/>
      <c r="C2070" s="382"/>
      <c r="D2070" s="806"/>
      <c r="E2070" s="376"/>
      <c r="F2070" s="379"/>
      <c r="G2070" s="379"/>
      <c r="H2070" s="979">
        <f>D2070*F2070</f>
        <v>0</v>
      </c>
      <c r="I2070" s="980">
        <f>D2070*G2070</f>
        <v>0</v>
      </c>
      <c r="J2070" s="186">
        <f>SUM(H2070:I2070)</f>
        <v>0</v>
      </c>
      <c r="K2070" s="186">
        <f>J2070*1.27</f>
        <v>0</v>
      </c>
      <c r="L2070" s="994"/>
      <c r="M2070" s="47"/>
      <c r="N2070" s="34"/>
      <c r="O2070" s="422"/>
    </row>
    <row r="2071" spans="1:15" hidden="1" outlineLevel="1" x14ac:dyDescent="0.2">
      <c r="A2071" s="995">
        <v>3</v>
      </c>
      <c r="B2071" s="365"/>
      <c r="C2071" s="382"/>
      <c r="D2071" s="806"/>
      <c r="E2071" s="376"/>
      <c r="F2071" s="379"/>
      <c r="G2071" s="379"/>
      <c r="H2071" s="979">
        <f>D2071*F2071</f>
        <v>0</v>
      </c>
      <c r="I2071" s="980">
        <f>D2071*G2071</f>
        <v>0</v>
      </c>
      <c r="J2071" s="186">
        <f>SUM(H2071:I2071)</f>
        <v>0</v>
      </c>
      <c r="K2071" s="186">
        <f>J2071*1.27</f>
        <v>0</v>
      </c>
      <c r="L2071" s="994"/>
      <c r="M2071" s="47"/>
      <c r="N2071" s="34"/>
      <c r="O2071" s="422"/>
    </row>
    <row r="2072" spans="1:15" hidden="1" outlineLevel="1" x14ac:dyDescent="0.2">
      <c r="A2072" s="995">
        <v>4</v>
      </c>
      <c r="B2072" s="365"/>
      <c r="C2072" s="382"/>
      <c r="D2072" s="806"/>
      <c r="E2072" s="376"/>
      <c r="F2072" s="379"/>
      <c r="G2072" s="379"/>
      <c r="H2072" s="979">
        <f>D2072*F2072</f>
        <v>0</v>
      </c>
      <c r="I2072" s="980">
        <f>D2072*G2072</f>
        <v>0</v>
      </c>
      <c r="J2072" s="186">
        <f>SUM(H2072:I2072)</f>
        <v>0</v>
      </c>
      <c r="K2072" s="186">
        <f>J2072*1.27</f>
        <v>0</v>
      </c>
      <c r="L2072" s="994"/>
      <c r="M2072" s="47"/>
      <c r="N2072" s="34"/>
      <c r="O2072" s="422"/>
    </row>
    <row r="2073" spans="1:15" s="422" customFormat="1" ht="13.5" hidden="1" outlineLevel="1" thickBot="1" x14ac:dyDescent="0.25">
      <c r="A2073" s="15">
        <v>5</v>
      </c>
      <c r="B2073" s="791"/>
      <c r="C2073" s="797"/>
      <c r="D2073" s="807"/>
      <c r="E2073" s="791"/>
      <c r="F2073" s="791"/>
      <c r="G2073" s="791"/>
      <c r="H2073" s="979">
        <f>D2073*F2073</f>
        <v>0</v>
      </c>
      <c r="I2073" s="980">
        <f>D2073*G2073</f>
        <v>0</v>
      </c>
      <c r="J2073" s="186">
        <f>SUM(H2073:I2073)</f>
        <v>0</v>
      </c>
      <c r="K2073" s="186">
        <f>J2073*1.27</f>
        <v>0</v>
      </c>
      <c r="L2073" s="994"/>
      <c r="M2073" s="46"/>
      <c r="N2073" s="34"/>
    </row>
    <row r="2074" spans="1:15" s="17" customFormat="1" ht="28.5" hidden="1" customHeight="1" outlineLevel="1" thickBot="1" x14ac:dyDescent="0.25">
      <c r="A2074" s="1110" t="s">
        <v>322</v>
      </c>
      <c r="B2074" s="1111"/>
      <c r="C2074" s="799"/>
      <c r="D2074" s="808"/>
      <c r="E2074" s="809"/>
      <c r="F2074" s="810"/>
      <c r="G2074" s="810"/>
      <c r="H2074" s="198">
        <f>ROUND(SUM(H2068:H2073),0)</f>
        <v>0</v>
      </c>
      <c r="I2074" s="198">
        <f>ROUND(SUM(I2068:I2073),0)</f>
        <v>0</v>
      </c>
      <c r="J2074" s="199">
        <f>ROUND(SUM(J2068:J2073),0)</f>
        <v>0</v>
      </c>
      <c r="K2074" s="199">
        <f>ROUND(SUM(K2068:K2073),0)</f>
        <v>0</v>
      </c>
      <c r="L2074" s="274"/>
      <c r="M2074" s="46"/>
      <c r="N2074" s="34"/>
      <c r="O2074" s="23"/>
    </row>
    <row r="2075" spans="1:15" ht="25.5" customHeight="1" collapsed="1" thickBot="1" x14ac:dyDescent="0.25">
      <c r="A2075" s="643">
        <f>'18'!A63</f>
        <v>0</v>
      </c>
      <c r="B2075" s="644">
        <f>'18'!B63</f>
        <v>0</v>
      </c>
      <c r="C2075" s="645">
        <f>'18'!E63</f>
        <v>0</v>
      </c>
      <c r="D2075" s="645">
        <f>'18'!F63</f>
        <v>0</v>
      </c>
      <c r="E2075" s="645">
        <f>'18'!G63</f>
        <v>0</v>
      </c>
      <c r="F2075" s="1221" t="s">
        <v>20</v>
      </c>
      <c r="G2075" s="1222"/>
      <c r="H2075" s="200">
        <f>H2066+H2074</f>
        <v>0</v>
      </c>
      <c r="I2075" s="201">
        <f>I2066+I2074</f>
        <v>0</v>
      </c>
      <c r="J2075" s="202">
        <f>J2066+J2074</f>
        <v>0</v>
      </c>
      <c r="K2075" s="202">
        <f>K2066+K2074</f>
        <v>0</v>
      </c>
      <c r="L2075" s="300">
        <f>IF(K2046&gt;0,1,0)</f>
        <v>0</v>
      </c>
    </row>
    <row r="2076" spans="1:15" ht="5.25" customHeight="1" thickTop="1" x14ac:dyDescent="0.2">
      <c r="A2076" s="1217"/>
      <c r="B2076" s="1109"/>
      <c r="C2076" s="195"/>
      <c r="D2076" s="276"/>
      <c r="E2076" s="207"/>
      <c r="F2076" s="203"/>
      <c r="G2076" s="203"/>
      <c r="H2076" s="203"/>
      <c r="I2076" s="204"/>
      <c r="J2076" s="205"/>
      <c r="K2076" s="205"/>
      <c r="L2076" s="300"/>
    </row>
    <row r="2077" spans="1:15" ht="12.75" customHeight="1" x14ac:dyDescent="0.2">
      <c r="A2077" s="1207" t="s">
        <v>319</v>
      </c>
      <c r="B2077" s="1208"/>
      <c r="C2077" s="1199">
        <f>K2066</f>
        <v>0</v>
      </c>
      <c r="D2077" s="1199"/>
      <c r="E2077" s="1200"/>
      <c r="F2077" s="811"/>
      <c r="G2077" s="811"/>
      <c r="H2077" s="313">
        <f>H2066</f>
        <v>0</v>
      </c>
      <c r="I2077" s="314">
        <f>I2066</f>
        <v>0</v>
      </c>
      <c r="J2077" s="205"/>
      <c r="K2077" s="205"/>
      <c r="L2077" s="300">
        <f>IF(K2049&gt;0,1,0)</f>
        <v>0</v>
      </c>
      <c r="M2077" s="47"/>
    </row>
    <row r="2078" spans="1:15" ht="12.75" customHeight="1" x14ac:dyDescent="0.2">
      <c r="A2078" s="1185" t="s">
        <v>320</v>
      </c>
      <c r="B2078" s="1186"/>
      <c r="C2078" s="1215">
        <f>K2074</f>
        <v>0</v>
      </c>
      <c r="D2078" s="1215"/>
      <c r="E2078" s="1201"/>
      <c r="F2078" s="812"/>
      <c r="G2078" s="812"/>
      <c r="H2078" s="315">
        <f>H2074</f>
        <v>0</v>
      </c>
      <c r="I2078" s="316">
        <f>I2074</f>
        <v>0</v>
      </c>
      <c r="J2078" s="205"/>
      <c r="K2078" s="205"/>
      <c r="L2078" s="275"/>
      <c r="M2078" s="47"/>
    </row>
    <row r="2079" spans="1:15" ht="12.75" customHeight="1" thickBot="1" x14ac:dyDescent="0.3">
      <c r="A2079" s="1193" t="s">
        <v>145</v>
      </c>
      <c r="B2079" s="1194"/>
      <c r="C2079" s="1195">
        <f>SUM(C2077:D2078)</f>
        <v>0</v>
      </c>
      <c r="D2079" s="1196"/>
      <c r="E2079" s="292" t="str">
        <f>IF(C2079=K2075,"","Hiba!")</f>
        <v/>
      </c>
      <c r="F2079" s="813"/>
      <c r="G2079" s="813"/>
      <c r="H2079" s="813"/>
      <c r="I2079" s="814"/>
      <c r="J2079" s="205"/>
      <c r="K2079" s="205"/>
      <c r="L2079" s="275"/>
      <c r="M2079" s="47"/>
    </row>
    <row r="2080" spans="1:15" ht="6" customHeight="1" collapsed="1" thickBot="1" x14ac:dyDescent="0.25">
      <c r="J2080" s="205"/>
      <c r="K2080" s="205"/>
      <c r="L2080" s="275"/>
      <c r="M2080" s="47"/>
    </row>
    <row r="2081" spans="1:15" s="5" customFormat="1" ht="26.25" hidden="1" outlineLevel="1" thickBot="1" x14ac:dyDescent="0.25">
      <c r="A2081" s="788" t="s">
        <v>6</v>
      </c>
      <c r="B2081" s="789" t="s">
        <v>7</v>
      </c>
      <c r="C2081" s="789" t="s">
        <v>69</v>
      </c>
      <c r="D2081" s="789" t="s">
        <v>8</v>
      </c>
      <c r="E2081" s="789" t="s">
        <v>9</v>
      </c>
      <c r="F2081" s="288" t="s">
        <v>10</v>
      </c>
      <c r="G2081" s="288" t="s">
        <v>11</v>
      </c>
      <c r="H2081" s="288" t="s">
        <v>12</v>
      </c>
      <c r="I2081" s="289" t="s">
        <v>13</v>
      </c>
      <c r="J2081" s="936" t="s">
        <v>0</v>
      </c>
      <c r="K2081" s="936" t="s">
        <v>1</v>
      </c>
      <c r="L2081" s="937"/>
      <c r="M2081" s="18" t="s">
        <v>37</v>
      </c>
      <c r="N2081" s="84"/>
    </row>
    <row r="2082" spans="1:15" ht="27.75" hidden="1" customHeight="1" outlineLevel="1" thickBot="1" x14ac:dyDescent="0.25">
      <c r="A2082" s="1121" t="s">
        <v>268</v>
      </c>
      <c r="B2082" s="1122"/>
      <c r="C2082" s="1122"/>
      <c r="D2082" s="1122"/>
      <c r="E2082" s="1122"/>
      <c r="F2082" s="1122"/>
      <c r="G2082" s="1122"/>
      <c r="H2082" s="1122"/>
      <c r="I2082" s="1123"/>
      <c r="J2082" s="855"/>
      <c r="K2082" s="855"/>
      <c r="L2082" s="469"/>
      <c r="M2082" s="467"/>
    </row>
    <row r="2083" spans="1:15" ht="15.75" hidden="1" outlineLevel="1" x14ac:dyDescent="0.2">
      <c r="A2083" s="1216">
        <v>1</v>
      </c>
      <c r="B2083" s="629"/>
      <c r="C2083" s="630"/>
      <c r="D2083" s="1214"/>
      <c r="E2083" s="1187" t="s">
        <v>15</v>
      </c>
      <c r="F2083" s="1190"/>
      <c r="G2083" s="1190"/>
      <c r="H2083" s="1206">
        <f>D2083*F2083</f>
        <v>0</v>
      </c>
      <c r="I2083" s="1179">
        <f>D2083*G2083</f>
        <v>0</v>
      </c>
      <c r="J2083" s="196">
        <f>SUM(H2083:I2083)</f>
        <v>0</v>
      </c>
      <c r="K2083" s="196">
        <f>J2083*1.27</f>
        <v>0</v>
      </c>
      <c r="M2083" s="1224"/>
      <c r="N2083" s="34"/>
      <c r="O2083" s="422"/>
    </row>
    <row r="2084" spans="1:15" ht="15.75" hidden="1" outlineLevel="1" x14ac:dyDescent="0.2">
      <c r="A2084" s="1177"/>
      <c r="B2084" s="964" t="s">
        <v>326</v>
      </c>
      <c r="C2084" s="631"/>
      <c r="D2084" s="1188"/>
      <c r="E2084" s="1097"/>
      <c r="F2084" s="1095"/>
      <c r="G2084" s="1095"/>
      <c r="H2084" s="1099"/>
      <c r="I2084" s="1098"/>
      <c r="J2084" s="196"/>
      <c r="K2084" s="196"/>
      <c r="L2084" s="273"/>
      <c r="M2084" s="1224"/>
      <c r="N2084" s="34"/>
      <c r="O2084" s="422"/>
    </row>
    <row r="2085" spans="1:15" ht="15.75" hidden="1" outlineLevel="1" x14ac:dyDescent="0.2">
      <c r="A2085" s="1124"/>
      <c r="B2085" s="637" t="s">
        <v>329</v>
      </c>
      <c r="C2085" s="631"/>
      <c r="D2085" s="1188"/>
      <c r="E2085" s="1097"/>
      <c r="F2085" s="1095"/>
      <c r="G2085" s="1095"/>
      <c r="H2085" s="1099"/>
      <c r="I2085" s="1098"/>
      <c r="J2085" s="196"/>
      <c r="K2085" s="196"/>
      <c r="L2085" s="273"/>
      <c r="M2085" s="725"/>
      <c r="N2085" s="34"/>
      <c r="O2085" s="422"/>
    </row>
    <row r="2086" spans="1:15" ht="15.75" hidden="1" outlineLevel="1" x14ac:dyDescent="0.2">
      <c r="A2086" s="1176">
        <v>2</v>
      </c>
      <c r="B2086" s="632"/>
      <c r="C2086" s="634"/>
      <c r="D2086" s="1188"/>
      <c r="E2086" s="1097" t="s">
        <v>15</v>
      </c>
      <c r="F2086" s="1095"/>
      <c r="G2086" s="1095"/>
      <c r="H2086" s="1099">
        <f>D2086*F2086</f>
        <v>0</v>
      </c>
      <c r="I2086" s="1098">
        <f>D2086*G2086</f>
        <v>0</v>
      </c>
      <c r="J2086" s="196">
        <f>SUM(H2086:I2086)</f>
        <v>0</v>
      </c>
      <c r="K2086" s="196">
        <f>J2086*1.27</f>
        <v>0</v>
      </c>
      <c r="L2086" s="273"/>
      <c r="M2086" s="1224"/>
      <c r="N2086" s="34"/>
      <c r="O2086" s="422"/>
    </row>
    <row r="2087" spans="1:15" ht="15.75" hidden="1" outlineLevel="1" x14ac:dyDescent="0.2">
      <c r="A2087" s="1177"/>
      <c r="B2087" s="964" t="s">
        <v>327</v>
      </c>
      <c r="C2087" s="631"/>
      <c r="D2087" s="1188"/>
      <c r="E2087" s="1097"/>
      <c r="F2087" s="1095"/>
      <c r="G2087" s="1095"/>
      <c r="H2087" s="1099"/>
      <c r="I2087" s="1098"/>
      <c r="J2087" s="196"/>
      <c r="K2087" s="196"/>
      <c r="L2087" s="273"/>
      <c r="M2087" s="1224"/>
      <c r="N2087" s="34"/>
      <c r="O2087" s="422"/>
    </row>
    <row r="2088" spans="1:15" ht="16.5" hidden="1" outlineLevel="1" thickBot="1" x14ac:dyDescent="0.25">
      <c r="A2088" s="1178"/>
      <c r="B2088" s="636" t="s">
        <v>328</v>
      </c>
      <c r="C2088" s="633"/>
      <c r="D2088" s="1189"/>
      <c r="E2088" s="1191"/>
      <c r="F2088" s="1192"/>
      <c r="G2088" s="1192"/>
      <c r="H2088" s="1184"/>
      <c r="I2088" s="1203"/>
      <c r="J2088" s="196"/>
      <c r="K2088" s="196"/>
      <c r="L2088" s="273"/>
      <c r="M2088" s="725"/>
      <c r="N2088" s="34"/>
      <c r="O2088" s="422"/>
    </row>
    <row r="2089" spans="1:15" ht="17.25" hidden="1" outlineLevel="1" thickTop="1" thickBot="1" x14ac:dyDescent="0.25">
      <c r="A2089" s="1124">
        <v>3</v>
      </c>
      <c r="B2089" s="298"/>
      <c r="C2089" s="299"/>
      <c r="D2089" s="1197"/>
      <c r="E2089" s="1212" t="s">
        <v>15</v>
      </c>
      <c r="F2089" s="1182"/>
      <c r="G2089" s="1182"/>
      <c r="H2089" s="1180">
        <f>D2089*F2089</f>
        <v>0</v>
      </c>
      <c r="I2089" s="1204">
        <f>D2089*G2089</f>
        <v>0</v>
      </c>
      <c r="J2089" s="196">
        <f>SUM(H2089:I2089)</f>
        <v>0</v>
      </c>
      <c r="K2089" s="196">
        <f>J2089*1.27</f>
        <v>0</v>
      </c>
      <c r="L2089" s="273"/>
      <c r="M2089" s="1224"/>
      <c r="N2089" s="34"/>
      <c r="O2089" s="422"/>
    </row>
    <row r="2090" spans="1:15" ht="16.5" hidden="1" outlineLevel="1" thickTop="1" x14ac:dyDescent="0.2">
      <c r="A2090" s="1115"/>
      <c r="B2090" s="187"/>
      <c r="C2090" s="294"/>
      <c r="D2090" s="1198"/>
      <c r="E2090" s="1213"/>
      <c r="F2090" s="1183"/>
      <c r="G2090" s="1183"/>
      <c r="H2090" s="1181"/>
      <c r="I2090" s="1205"/>
      <c r="J2090" s="196"/>
      <c r="K2090" s="196"/>
      <c r="L2090" s="273"/>
      <c r="M2090" s="1224"/>
      <c r="N2090" s="34"/>
      <c r="O2090" s="422"/>
    </row>
    <row r="2091" spans="1:15" hidden="1" outlineLevel="1" x14ac:dyDescent="0.2">
      <c r="A2091" s="803">
        <v>4</v>
      </c>
      <c r="B2091" s="365"/>
      <c r="C2091" s="382"/>
      <c r="D2091" s="996"/>
      <c r="E2091" s="376"/>
      <c r="F2091" s="379"/>
      <c r="G2091" s="379"/>
      <c r="H2091" s="979">
        <f t="shared" ref="H2091:H2102" si="224">D2091*F2091</f>
        <v>0</v>
      </c>
      <c r="I2091" s="980">
        <f t="shared" ref="I2091:I2102" si="225">D2091*G2091</f>
        <v>0</v>
      </c>
      <c r="J2091" s="186">
        <f t="shared" ref="J2091:J2102" si="226">SUM(H2091:I2091)</f>
        <v>0</v>
      </c>
      <c r="K2091" s="186">
        <f t="shared" ref="K2091:K2102" si="227">J2091*1.27</f>
        <v>0</v>
      </c>
      <c r="L2091" s="994"/>
      <c r="M2091" s="47"/>
      <c r="N2091" s="34"/>
      <c r="O2091" s="422"/>
    </row>
    <row r="2092" spans="1:15" hidden="1" outlineLevel="1" x14ac:dyDescent="0.2">
      <c r="A2092" s="804">
        <v>5</v>
      </c>
      <c r="B2092" s="794"/>
      <c r="C2092" s="795"/>
      <c r="D2092" s="792"/>
      <c r="E2092" s="796"/>
      <c r="F2092" s="790"/>
      <c r="G2092" s="790"/>
      <c r="H2092" s="997">
        <f t="shared" si="224"/>
        <v>0</v>
      </c>
      <c r="I2092" s="998">
        <f t="shared" si="225"/>
        <v>0</v>
      </c>
      <c r="J2092" s="186">
        <f t="shared" si="226"/>
        <v>0</v>
      </c>
      <c r="K2092" s="186">
        <f t="shared" si="227"/>
        <v>0</v>
      </c>
      <c r="L2092" s="994"/>
      <c r="M2092" s="47"/>
      <c r="N2092" s="34"/>
      <c r="O2092" s="422"/>
    </row>
    <row r="2093" spans="1:15" hidden="1" outlineLevel="1" x14ac:dyDescent="0.2">
      <c r="A2093" s="803">
        <v>6</v>
      </c>
      <c r="B2093" s="365"/>
      <c r="C2093" s="382"/>
      <c r="D2093" s="996"/>
      <c r="E2093" s="376"/>
      <c r="F2093" s="379"/>
      <c r="G2093" s="379"/>
      <c r="H2093" s="979">
        <f t="shared" si="224"/>
        <v>0</v>
      </c>
      <c r="I2093" s="980">
        <f t="shared" si="225"/>
        <v>0</v>
      </c>
      <c r="J2093" s="186">
        <f t="shared" si="226"/>
        <v>0</v>
      </c>
      <c r="K2093" s="186">
        <f t="shared" si="227"/>
        <v>0</v>
      </c>
      <c r="L2093" s="994"/>
      <c r="M2093" s="47"/>
      <c r="N2093" s="34"/>
      <c r="O2093" s="422"/>
    </row>
    <row r="2094" spans="1:15" hidden="1" outlineLevel="1" x14ac:dyDescent="0.2">
      <c r="A2094" s="804">
        <v>7</v>
      </c>
      <c r="B2094" s="365"/>
      <c r="C2094" s="382"/>
      <c r="D2094" s="996"/>
      <c r="E2094" s="376"/>
      <c r="F2094" s="379"/>
      <c r="G2094" s="379"/>
      <c r="H2094" s="979">
        <f t="shared" si="224"/>
        <v>0</v>
      </c>
      <c r="I2094" s="980">
        <f t="shared" si="225"/>
        <v>0</v>
      </c>
      <c r="J2094" s="186">
        <f t="shared" si="226"/>
        <v>0</v>
      </c>
      <c r="K2094" s="186">
        <f t="shared" si="227"/>
        <v>0</v>
      </c>
      <c r="L2094" s="994"/>
      <c r="M2094" s="47"/>
      <c r="N2094" s="34"/>
      <c r="O2094" s="422"/>
    </row>
    <row r="2095" spans="1:15" hidden="1" outlineLevel="1" x14ac:dyDescent="0.2">
      <c r="A2095" s="803">
        <v>8</v>
      </c>
      <c r="B2095" s="794"/>
      <c r="C2095" s="795"/>
      <c r="D2095" s="792"/>
      <c r="E2095" s="796"/>
      <c r="F2095" s="790"/>
      <c r="G2095" s="790"/>
      <c r="H2095" s="997">
        <f t="shared" si="224"/>
        <v>0</v>
      </c>
      <c r="I2095" s="998">
        <f t="shared" si="225"/>
        <v>0</v>
      </c>
      <c r="J2095" s="186">
        <f t="shared" si="226"/>
        <v>0</v>
      </c>
      <c r="K2095" s="186">
        <f t="shared" si="227"/>
        <v>0</v>
      </c>
      <c r="L2095" s="994"/>
      <c r="M2095" s="47"/>
      <c r="N2095" s="34"/>
      <c r="O2095" s="422"/>
    </row>
    <row r="2096" spans="1:15" hidden="1" outlineLevel="1" x14ac:dyDescent="0.2">
      <c r="A2096" s="804">
        <v>9</v>
      </c>
      <c r="B2096" s="365"/>
      <c r="C2096" s="382"/>
      <c r="D2096" s="996"/>
      <c r="E2096" s="376"/>
      <c r="F2096" s="379"/>
      <c r="G2096" s="379"/>
      <c r="H2096" s="979">
        <f t="shared" si="224"/>
        <v>0</v>
      </c>
      <c r="I2096" s="980">
        <f t="shared" si="225"/>
        <v>0</v>
      </c>
      <c r="J2096" s="186">
        <f t="shared" si="226"/>
        <v>0</v>
      </c>
      <c r="K2096" s="186">
        <f t="shared" si="227"/>
        <v>0</v>
      </c>
      <c r="L2096" s="994"/>
      <c r="M2096" s="47"/>
      <c r="N2096" s="34"/>
      <c r="O2096" s="422"/>
    </row>
    <row r="2097" spans="1:15" hidden="1" outlineLevel="1" x14ac:dyDescent="0.2">
      <c r="A2097" s="803">
        <v>10</v>
      </c>
      <c r="B2097" s="365"/>
      <c r="C2097" s="382"/>
      <c r="D2097" s="996"/>
      <c r="E2097" s="376"/>
      <c r="F2097" s="379"/>
      <c r="G2097" s="379"/>
      <c r="H2097" s="979">
        <f t="shared" si="224"/>
        <v>0</v>
      </c>
      <c r="I2097" s="980">
        <f t="shared" si="225"/>
        <v>0</v>
      </c>
      <c r="J2097" s="186">
        <f t="shared" si="226"/>
        <v>0</v>
      </c>
      <c r="K2097" s="186">
        <f t="shared" si="227"/>
        <v>0</v>
      </c>
      <c r="L2097" s="994"/>
      <c r="M2097" s="47"/>
      <c r="N2097" s="34"/>
      <c r="O2097" s="422"/>
    </row>
    <row r="2098" spans="1:15" hidden="1" outlineLevel="1" x14ac:dyDescent="0.2">
      <c r="A2098" s="804">
        <v>11</v>
      </c>
      <c r="B2098" s="365"/>
      <c r="C2098" s="382"/>
      <c r="D2098" s="996"/>
      <c r="E2098" s="376"/>
      <c r="F2098" s="379"/>
      <c r="G2098" s="379"/>
      <c r="H2098" s="979">
        <f t="shared" si="224"/>
        <v>0</v>
      </c>
      <c r="I2098" s="980">
        <f t="shared" si="225"/>
        <v>0</v>
      </c>
      <c r="J2098" s="186">
        <f t="shared" si="226"/>
        <v>0</v>
      </c>
      <c r="K2098" s="186">
        <f t="shared" si="227"/>
        <v>0</v>
      </c>
      <c r="L2098" s="994"/>
      <c r="M2098" s="47"/>
      <c r="N2098" s="34"/>
      <c r="O2098" s="422"/>
    </row>
    <row r="2099" spans="1:15" hidden="1" outlineLevel="1" x14ac:dyDescent="0.2">
      <c r="A2099" s="803">
        <v>12</v>
      </c>
      <c r="B2099" s="794"/>
      <c r="C2099" s="795"/>
      <c r="D2099" s="792"/>
      <c r="E2099" s="796"/>
      <c r="F2099" s="790"/>
      <c r="G2099" s="790"/>
      <c r="H2099" s="997">
        <f t="shared" si="224"/>
        <v>0</v>
      </c>
      <c r="I2099" s="998">
        <f t="shared" si="225"/>
        <v>0</v>
      </c>
      <c r="J2099" s="186">
        <f t="shared" si="226"/>
        <v>0</v>
      </c>
      <c r="K2099" s="186">
        <f t="shared" si="227"/>
        <v>0</v>
      </c>
      <c r="L2099" s="994"/>
      <c r="M2099" s="47"/>
      <c r="N2099" s="34"/>
      <c r="O2099" s="422"/>
    </row>
    <row r="2100" spans="1:15" hidden="1" outlineLevel="1" x14ac:dyDescent="0.2">
      <c r="A2100" s="804">
        <v>13</v>
      </c>
      <c r="B2100" s="365"/>
      <c r="C2100" s="382"/>
      <c r="D2100" s="996"/>
      <c r="E2100" s="376"/>
      <c r="F2100" s="379"/>
      <c r="G2100" s="379"/>
      <c r="H2100" s="979">
        <f t="shared" si="224"/>
        <v>0</v>
      </c>
      <c r="I2100" s="980">
        <f t="shared" si="225"/>
        <v>0</v>
      </c>
      <c r="J2100" s="186">
        <f t="shared" si="226"/>
        <v>0</v>
      </c>
      <c r="K2100" s="186">
        <f t="shared" si="227"/>
        <v>0</v>
      </c>
      <c r="L2100" s="994"/>
      <c r="M2100" s="47"/>
      <c r="N2100" s="34"/>
      <c r="O2100" s="422"/>
    </row>
    <row r="2101" spans="1:15" hidden="1" outlineLevel="1" x14ac:dyDescent="0.2">
      <c r="A2101" s="803">
        <v>14</v>
      </c>
      <c r="B2101" s="365"/>
      <c r="C2101" s="382"/>
      <c r="D2101" s="996"/>
      <c r="E2101" s="376"/>
      <c r="F2101" s="379"/>
      <c r="G2101" s="379"/>
      <c r="H2101" s="979">
        <f t="shared" si="224"/>
        <v>0</v>
      </c>
      <c r="I2101" s="980">
        <f t="shared" si="225"/>
        <v>0</v>
      </c>
      <c r="J2101" s="186">
        <f t="shared" si="226"/>
        <v>0</v>
      </c>
      <c r="K2101" s="186">
        <f t="shared" si="227"/>
        <v>0</v>
      </c>
      <c r="L2101" s="994"/>
      <c r="M2101" s="47"/>
      <c r="N2101" s="34"/>
      <c r="O2101" s="422"/>
    </row>
    <row r="2102" spans="1:15" s="537" customFormat="1" ht="13.5" hidden="1" outlineLevel="1" thickBot="1" x14ac:dyDescent="0.25">
      <c r="A2102" s="805">
        <v>15</v>
      </c>
      <c r="B2102" s="798" t="s">
        <v>147</v>
      </c>
      <c r="C2102" s="797"/>
      <c r="D2102" s="793"/>
      <c r="E2102" s="798" t="s">
        <v>26</v>
      </c>
      <c r="F2102" s="791"/>
      <c r="G2102" s="791"/>
      <c r="H2102" s="924">
        <f t="shared" si="224"/>
        <v>0</v>
      </c>
      <c r="I2102" s="925">
        <f t="shared" si="225"/>
        <v>0</v>
      </c>
      <c r="J2102" s="196">
        <f t="shared" si="226"/>
        <v>0</v>
      </c>
      <c r="K2102" s="196">
        <f t="shared" si="227"/>
        <v>0</v>
      </c>
      <c r="L2102" s="273"/>
      <c r="M2102" s="47"/>
      <c r="N2102" s="34"/>
    </row>
    <row r="2103" spans="1:15" s="537" customFormat="1" ht="28.5" hidden="1" customHeight="1" outlineLevel="1" thickBot="1" x14ac:dyDescent="0.25">
      <c r="A2103" s="1118" t="s">
        <v>321</v>
      </c>
      <c r="B2103" s="1119"/>
      <c r="C2103" s="799"/>
      <c r="D2103" s="800"/>
      <c r="E2103" s="801"/>
      <c r="F2103" s="802"/>
      <c r="G2103" s="802"/>
      <c r="H2103" s="198">
        <f>ROUND(SUM(H2082:H2102),0)</f>
        <v>0</v>
      </c>
      <c r="I2103" s="198">
        <f>ROUND(SUM(I2082:I2102),0)</f>
        <v>0</v>
      </c>
      <c r="J2103" s="199">
        <f>ROUND(SUM(J2083:J2102),0)</f>
        <v>0</v>
      </c>
      <c r="K2103" s="199">
        <f>ROUND(SUM(K2083:K2102),0)</f>
        <v>0</v>
      </c>
      <c r="L2103" s="274"/>
      <c r="M2103" s="47"/>
      <c r="N2103" s="34"/>
    </row>
    <row r="2104" spans="1:15" ht="27.75" hidden="1" customHeight="1" outlineLevel="1" thickBot="1" x14ac:dyDescent="0.25">
      <c r="A2104" s="1121" t="s">
        <v>267</v>
      </c>
      <c r="B2104" s="1122"/>
      <c r="C2104" s="1122"/>
      <c r="D2104" s="1122"/>
      <c r="E2104" s="1122"/>
      <c r="F2104" s="1122"/>
      <c r="G2104" s="1122"/>
      <c r="H2104" s="1122"/>
      <c r="I2104" s="1123"/>
      <c r="J2104" s="855"/>
      <c r="K2104" s="855"/>
      <c r="L2104" s="469"/>
      <c r="M2104" s="467"/>
    </row>
    <row r="2105" spans="1:15" s="537" customFormat="1" ht="15.75" hidden="1" outlineLevel="1" x14ac:dyDescent="0.2">
      <c r="A2105" s="1210">
        <v>1</v>
      </c>
      <c r="B2105" s="298"/>
      <c r="C2105" s="706"/>
      <c r="D2105" s="1219"/>
      <c r="E2105" s="1218" t="s">
        <v>21</v>
      </c>
      <c r="F2105" s="1209"/>
      <c r="G2105" s="1209"/>
      <c r="H2105" s="1223">
        <f>D2105*F2105</f>
        <v>0</v>
      </c>
      <c r="I2105" s="1202">
        <f>D2105*G2105</f>
        <v>0</v>
      </c>
      <c r="J2105" s="196">
        <f>SUM(H2105:I2105)</f>
        <v>0</v>
      </c>
      <c r="K2105" s="196">
        <f>J2105*1.27</f>
        <v>0</v>
      </c>
      <c r="L2105" s="273"/>
      <c r="M2105" s="1224"/>
      <c r="N2105" s="34"/>
    </row>
    <row r="2106" spans="1:15" s="537" customFormat="1" ht="15.75" hidden="1" outlineLevel="1" x14ac:dyDescent="0.2">
      <c r="A2106" s="1211"/>
      <c r="B2106" s="35"/>
      <c r="C2106" s="684"/>
      <c r="D2106" s="1220"/>
      <c r="E2106" s="1096"/>
      <c r="F2106" s="1094"/>
      <c r="G2106" s="1094"/>
      <c r="H2106" s="1125"/>
      <c r="I2106" s="1126"/>
      <c r="J2106" s="196"/>
      <c r="K2106" s="196"/>
      <c r="L2106" s="273"/>
      <c r="M2106" s="1224"/>
      <c r="N2106" s="34"/>
    </row>
    <row r="2107" spans="1:15" hidden="1" outlineLevel="1" x14ac:dyDescent="0.2">
      <c r="A2107" s="995">
        <v>2</v>
      </c>
      <c r="B2107" s="365"/>
      <c r="C2107" s="382"/>
      <c r="D2107" s="806"/>
      <c r="E2107" s="376"/>
      <c r="F2107" s="379"/>
      <c r="G2107" s="379"/>
      <c r="H2107" s="979">
        <f>D2107*F2107</f>
        <v>0</v>
      </c>
      <c r="I2107" s="980">
        <f>D2107*G2107</f>
        <v>0</v>
      </c>
      <c r="J2107" s="186">
        <f>SUM(H2107:I2107)</f>
        <v>0</v>
      </c>
      <c r="K2107" s="186">
        <f>J2107*1.27</f>
        <v>0</v>
      </c>
      <c r="L2107" s="994"/>
      <c r="M2107" s="47"/>
      <c r="N2107" s="34"/>
      <c r="O2107" s="422"/>
    </row>
    <row r="2108" spans="1:15" hidden="1" outlineLevel="1" x14ac:dyDescent="0.2">
      <c r="A2108" s="995">
        <v>3</v>
      </c>
      <c r="B2108" s="365"/>
      <c r="C2108" s="382"/>
      <c r="D2108" s="806"/>
      <c r="E2108" s="376"/>
      <c r="F2108" s="379"/>
      <c r="G2108" s="379"/>
      <c r="H2108" s="979">
        <f>D2108*F2108</f>
        <v>0</v>
      </c>
      <c r="I2108" s="980">
        <f>D2108*G2108</f>
        <v>0</v>
      </c>
      <c r="J2108" s="186">
        <f>SUM(H2108:I2108)</f>
        <v>0</v>
      </c>
      <c r="K2108" s="186">
        <f>J2108*1.27</f>
        <v>0</v>
      </c>
      <c r="L2108" s="994"/>
      <c r="M2108" s="47"/>
      <c r="N2108" s="34"/>
      <c r="O2108" s="422"/>
    </row>
    <row r="2109" spans="1:15" hidden="1" outlineLevel="1" x14ac:dyDescent="0.2">
      <c r="A2109" s="995">
        <v>4</v>
      </c>
      <c r="B2109" s="365"/>
      <c r="C2109" s="382"/>
      <c r="D2109" s="806"/>
      <c r="E2109" s="376"/>
      <c r="F2109" s="379"/>
      <c r="G2109" s="379"/>
      <c r="H2109" s="979">
        <f>D2109*F2109</f>
        <v>0</v>
      </c>
      <c r="I2109" s="980">
        <f>D2109*G2109</f>
        <v>0</v>
      </c>
      <c r="J2109" s="186">
        <f>SUM(H2109:I2109)</f>
        <v>0</v>
      </c>
      <c r="K2109" s="186">
        <f>J2109*1.27</f>
        <v>0</v>
      </c>
      <c r="L2109" s="994"/>
      <c r="M2109" s="47"/>
      <c r="N2109" s="34"/>
      <c r="O2109" s="422"/>
    </row>
    <row r="2110" spans="1:15" s="422" customFormat="1" ht="13.5" hidden="1" outlineLevel="1" thickBot="1" x14ac:dyDescent="0.25">
      <c r="A2110" s="15">
        <v>5</v>
      </c>
      <c r="B2110" s="791"/>
      <c r="C2110" s="797"/>
      <c r="D2110" s="807"/>
      <c r="E2110" s="791"/>
      <c r="F2110" s="791"/>
      <c r="G2110" s="791"/>
      <c r="H2110" s="979">
        <f>D2110*F2110</f>
        <v>0</v>
      </c>
      <c r="I2110" s="980">
        <f>D2110*G2110</f>
        <v>0</v>
      </c>
      <c r="J2110" s="186">
        <f>SUM(H2110:I2110)</f>
        <v>0</v>
      </c>
      <c r="K2110" s="186">
        <f>J2110*1.27</f>
        <v>0</v>
      </c>
      <c r="L2110" s="994"/>
      <c r="M2110" s="46"/>
      <c r="N2110" s="34"/>
    </row>
    <row r="2111" spans="1:15" s="17" customFormat="1" ht="28.5" hidden="1" customHeight="1" outlineLevel="1" thickBot="1" x14ac:dyDescent="0.25">
      <c r="A2111" s="1110" t="s">
        <v>322</v>
      </c>
      <c r="B2111" s="1111"/>
      <c r="C2111" s="799"/>
      <c r="D2111" s="808"/>
      <c r="E2111" s="809"/>
      <c r="F2111" s="810"/>
      <c r="G2111" s="810"/>
      <c r="H2111" s="198">
        <f>ROUND(SUM(H2105:H2110),0)</f>
        <v>0</v>
      </c>
      <c r="I2111" s="198">
        <f>ROUND(SUM(I2105:I2110),0)</f>
        <v>0</v>
      </c>
      <c r="J2111" s="199">
        <f>ROUND(SUM(J2105:J2110),0)</f>
        <v>0</v>
      </c>
      <c r="K2111" s="199">
        <f>ROUND(SUM(K2105:K2110),0)</f>
        <v>0</v>
      </c>
      <c r="L2111" s="274"/>
      <c r="M2111" s="46"/>
      <c r="N2111" s="34"/>
      <c r="O2111" s="23"/>
    </row>
    <row r="2112" spans="1:15" ht="25.5" customHeight="1" collapsed="1" thickBot="1" x14ac:dyDescent="0.25">
      <c r="A2112" s="643">
        <f>'18'!A64</f>
        <v>0</v>
      </c>
      <c r="B2112" s="644">
        <f>'18'!B64</f>
        <v>0</v>
      </c>
      <c r="C2112" s="645">
        <f>'18'!E64</f>
        <v>0</v>
      </c>
      <c r="D2112" s="645">
        <f>'18'!F64</f>
        <v>0</v>
      </c>
      <c r="E2112" s="645">
        <f>'18'!G64</f>
        <v>0</v>
      </c>
      <c r="F2112" s="1221" t="s">
        <v>20</v>
      </c>
      <c r="G2112" s="1222"/>
      <c r="H2112" s="200">
        <f>H2103+H2111</f>
        <v>0</v>
      </c>
      <c r="I2112" s="201">
        <f>I2103+I2111</f>
        <v>0</v>
      </c>
      <c r="J2112" s="202">
        <f>J2103+J2111</f>
        <v>0</v>
      </c>
      <c r="K2112" s="202">
        <f>K2103+K2111</f>
        <v>0</v>
      </c>
      <c r="L2112" s="300">
        <f>IF(K2083&gt;0,1,0)</f>
        <v>0</v>
      </c>
    </row>
    <row r="2113" spans="1:15" ht="5.25" customHeight="1" thickTop="1" x14ac:dyDescent="0.2">
      <c r="A2113" s="1217"/>
      <c r="B2113" s="1109"/>
      <c r="C2113" s="195"/>
      <c r="D2113" s="276"/>
      <c r="E2113" s="207"/>
      <c r="F2113" s="203"/>
      <c r="G2113" s="203"/>
      <c r="H2113" s="203"/>
      <c r="I2113" s="204"/>
      <c r="J2113" s="205"/>
      <c r="K2113" s="205"/>
      <c r="L2113" s="300"/>
    </row>
    <row r="2114" spans="1:15" ht="12.75" customHeight="1" x14ac:dyDescent="0.2">
      <c r="A2114" s="1207" t="s">
        <v>319</v>
      </c>
      <c r="B2114" s="1208"/>
      <c r="C2114" s="1199">
        <f>K2103</f>
        <v>0</v>
      </c>
      <c r="D2114" s="1199"/>
      <c r="E2114" s="1200"/>
      <c r="F2114" s="811"/>
      <c r="G2114" s="811"/>
      <c r="H2114" s="313">
        <f>H2103</f>
        <v>0</v>
      </c>
      <c r="I2114" s="314">
        <f>I2103</f>
        <v>0</v>
      </c>
      <c r="J2114" s="205"/>
      <c r="K2114" s="205"/>
      <c r="L2114" s="300">
        <f>IF(K2086&gt;0,1,0)</f>
        <v>0</v>
      </c>
      <c r="M2114" s="47"/>
    </row>
    <row r="2115" spans="1:15" ht="12.75" customHeight="1" x14ac:dyDescent="0.2">
      <c r="A2115" s="1185" t="s">
        <v>320</v>
      </c>
      <c r="B2115" s="1186"/>
      <c r="C2115" s="1215">
        <f>K2111</f>
        <v>0</v>
      </c>
      <c r="D2115" s="1215"/>
      <c r="E2115" s="1201"/>
      <c r="F2115" s="812"/>
      <c r="G2115" s="812"/>
      <c r="H2115" s="315">
        <f>H2111</f>
        <v>0</v>
      </c>
      <c r="I2115" s="316">
        <f>I2111</f>
        <v>0</v>
      </c>
      <c r="J2115" s="205"/>
      <c r="K2115" s="205"/>
      <c r="L2115" s="275"/>
      <c r="M2115" s="47"/>
    </row>
    <row r="2116" spans="1:15" ht="12.75" customHeight="1" thickBot="1" x14ac:dyDescent="0.3">
      <c r="A2116" s="1193" t="s">
        <v>145</v>
      </c>
      <c r="B2116" s="1194"/>
      <c r="C2116" s="1195">
        <f>SUM(C2114:D2115)</f>
        <v>0</v>
      </c>
      <c r="D2116" s="1196"/>
      <c r="E2116" s="292" t="str">
        <f>IF(C2116=K2112,"","Hiba!")</f>
        <v/>
      </c>
      <c r="F2116" s="813"/>
      <c r="G2116" s="813"/>
      <c r="H2116" s="813"/>
      <c r="I2116" s="814"/>
      <c r="J2116" s="205"/>
      <c r="K2116" s="205"/>
      <c r="L2116" s="275"/>
      <c r="M2116" s="47"/>
    </row>
    <row r="2117" spans="1:15" ht="6" customHeight="1" collapsed="1" thickBot="1" x14ac:dyDescent="0.25">
      <c r="J2117" s="205"/>
      <c r="K2117" s="205"/>
      <c r="L2117" s="275"/>
      <c r="M2117" s="47"/>
    </row>
    <row r="2118" spans="1:15" s="5" customFormat="1" ht="26.25" hidden="1" outlineLevel="1" thickBot="1" x14ac:dyDescent="0.25">
      <c r="A2118" s="788" t="s">
        <v>6</v>
      </c>
      <c r="B2118" s="789" t="s">
        <v>7</v>
      </c>
      <c r="C2118" s="789" t="s">
        <v>69</v>
      </c>
      <c r="D2118" s="789" t="s">
        <v>8</v>
      </c>
      <c r="E2118" s="789" t="s">
        <v>9</v>
      </c>
      <c r="F2118" s="288" t="s">
        <v>10</v>
      </c>
      <c r="G2118" s="288" t="s">
        <v>11</v>
      </c>
      <c r="H2118" s="288" t="s">
        <v>12</v>
      </c>
      <c r="I2118" s="289" t="s">
        <v>13</v>
      </c>
      <c r="J2118" s="936" t="s">
        <v>0</v>
      </c>
      <c r="K2118" s="936" t="s">
        <v>1</v>
      </c>
      <c r="L2118" s="937"/>
      <c r="M2118" s="18" t="s">
        <v>37</v>
      </c>
      <c r="N2118" s="84"/>
    </row>
    <row r="2119" spans="1:15" ht="27.75" hidden="1" customHeight="1" outlineLevel="1" thickBot="1" x14ac:dyDescent="0.25">
      <c r="A2119" s="1121" t="s">
        <v>268</v>
      </c>
      <c r="B2119" s="1122"/>
      <c r="C2119" s="1122"/>
      <c r="D2119" s="1122"/>
      <c r="E2119" s="1122"/>
      <c r="F2119" s="1122"/>
      <c r="G2119" s="1122"/>
      <c r="H2119" s="1122"/>
      <c r="I2119" s="1123"/>
      <c r="J2119" s="855"/>
      <c r="K2119" s="855"/>
      <c r="L2119" s="469"/>
      <c r="M2119" s="467"/>
    </row>
    <row r="2120" spans="1:15" ht="15.75" hidden="1" outlineLevel="1" x14ac:dyDescent="0.2">
      <c r="A2120" s="1216">
        <v>1</v>
      </c>
      <c r="B2120" s="629"/>
      <c r="C2120" s="630"/>
      <c r="D2120" s="1214"/>
      <c r="E2120" s="1187" t="s">
        <v>15</v>
      </c>
      <c r="F2120" s="1190"/>
      <c r="G2120" s="1190"/>
      <c r="H2120" s="1206">
        <f>D2120*F2120</f>
        <v>0</v>
      </c>
      <c r="I2120" s="1179">
        <f>D2120*G2120</f>
        <v>0</v>
      </c>
      <c r="J2120" s="196">
        <f>SUM(H2120:I2120)</f>
        <v>0</v>
      </c>
      <c r="K2120" s="196">
        <f>J2120*1.27</f>
        <v>0</v>
      </c>
      <c r="M2120" s="1224"/>
      <c r="N2120" s="34"/>
      <c r="O2120" s="422"/>
    </row>
    <row r="2121" spans="1:15" ht="15.75" hidden="1" outlineLevel="1" x14ac:dyDescent="0.2">
      <c r="A2121" s="1177"/>
      <c r="B2121" s="964" t="s">
        <v>326</v>
      </c>
      <c r="C2121" s="631"/>
      <c r="D2121" s="1188"/>
      <c r="E2121" s="1097"/>
      <c r="F2121" s="1095"/>
      <c r="G2121" s="1095"/>
      <c r="H2121" s="1099"/>
      <c r="I2121" s="1098"/>
      <c r="J2121" s="196"/>
      <c r="K2121" s="196"/>
      <c r="L2121" s="273"/>
      <c r="M2121" s="1224"/>
      <c r="N2121" s="34"/>
      <c r="O2121" s="422"/>
    </row>
    <row r="2122" spans="1:15" ht="15.75" hidden="1" outlineLevel="1" x14ac:dyDescent="0.2">
      <c r="A2122" s="1124"/>
      <c r="B2122" s="637" t="s">
        <v>329</v>
      </c>
      <c r="C2122" s="631"/>
      <c r="D2122" s="1188"/>
      <c r="E2122" s="1097"/>
      <c r="F2122" s="1095"/>
      <c r="G2122" s="1095"/>
      <c r="H2122" s="1099"/>
      <c r="I2122" s="1098"/>
      <c r="J2122" s="196"/>
      <c r="K2122" s="196"/>
      <c r="L2122" s="273"/>
      <c r="M2122" s="725"/>
      <c r="N2122" s="34"/>
      <c r="O2122" s="422"/>
    </row>
    <row r="2123" spans="1:15" ht="15.75" hidden="1" outlineLevel="1" x14ac:dyDescent="0.2">
      <c r="A2123" s="1176">
        <v>2</v>
      </c>
      <c r="B2123" s="632"/>
      <c r="C2123" s="634"/>
      <c r="D2123" s="1188"/>
      <c r="E2123" s="1097" t="s">
        <v>15</v>
      </c>
      <c r="F2123" s="1095"/>
      <c r="G2123" s="1095"/>
      <c r="H2123" s="1099">
        <f>D2123*F2123</f>
        <v>0</v>
      </c>
      <c r="I2123" s="1098">
        <f>D2123*G2123</f>
        <v>0</v>
      </c>
      <c r="J2123" s="196">
        <f>SUM(H2123:I2123)</f>
        <v>0</v>
      </c>
      <c r="K2123" s="196">
        <f>J2123*1.27</f>
        <v>0</v>
      </c>
      <c r="L2123" s="273"/>
      <c r="M2123" s="1224"/>
      <c r="N2123" s="34"/>
      <c r="O2123" s="422"/>
    </row>
    <row r="2124" spans="1:15" ht="15.75" hidden="1" outlineLevel="1" x14ac:dyDescent="0.2">
      <c r="A2124" s="1177"/>
      <c r="B2124" s="964" t="s">
        <v>327</v>
      </c>
      <c r="C2124" s="631"/>
      <c r="D2124" s="1188"/>
      <c r="E2124" s="1097"/>
      <c r="F2124" s="1095"/>
      <c r="G2124" s="1095"/>
      <c r="H2124" s="1099"/>
      <c r="I2124" s="1098"/>
      <c r="J2124" s="196"/>
      <c r="K2124" s="196"/>
      <c r="L2124" s="273"/>
      <c r="M2124" s="1224"/>
      <c r="N2124" s="34"/>
      <c r="O2124" s="422"/>
    </row>
    <row r="2125" spans="1:15" ht="16.5" hidden="1" outlineLevel="1" thickBot="1" x14ac:dyDescent="0.25">
      <c r="A2125" s="1178"/>
      <c r="B2125" s="636" t="s">
        <v>328</v>
      </c>
      <c r="C2125" s="633"/>
      <c r="D2125" s="1189"/>
      <c r="E2125" s="1191"/>
      <c r="F2125" s="1192"/>
      <c r="G2125" s="1192"/>
      <c r="H2125" s="1184"/>
      <c r="I2125" s="1203"/>
      <c r="J2125" s="196"/>
      <c r="K2125" s="196"/>
      <c r="L2125" s="273"/>
      <c r="M2125" s="725"/>
      <c r="N2125" s="34"/>
      <c r="O2125" s="422"/>
    </row>
    <row r="2126" spans="1:15" ht="17.25" hidden="1" outlineLevel="1" thickTop="1" thickBot="1" x14ac:dyDescent="0.25">
      <c r="A2126" s="1124">
        <v>3</v>
      </c>
      <c r="B2126" s="298"/>
      <c r="C2126" s="299"/>
      <c r="D2126" s="1197"/>
      <c r="E2126" s="1212" t="s">
        <v>15</v>
      </c>
      <c r="F2126" s="1182"/>
      <c r="G2126" s="1182"/>
      <c r="H2126" s="1180">
        <f>D2126*F2126</f>
        <v>0</v>
      </c>
      <c r="I2126" s="1204">
        <f>D2126*G2126</f>
        <v>0</v>
      </c>
      <c r="J2126" s="196">
        <f>SUM(H2126:I2126)</f>
        <v>0</v>
      </c>
      <c r="K2126" s="196">
        <f>J2126*1.27</f>
        <v>0</v>
      </c>
      <c r="L2126" s="273"/>
      <c r="M2126" s="1224"/>
      <c r="N2126" s="34"/>
      <c r="O2126" s="422"/>
    </row>
    <row r="2127" spans="1:15" ht="16.5" hidden="1" outlineLevel="1" thickTop="1" x14ac:dyDescent="0.2">
      <c r="A2127" s="1115"/>
      <c r="B2127" s="187"/>
      <c r="C2127" s="294"/>
      <c r="D2127" s="1198"/>
      <c r="E2127" s="1213"/>
      <c r="F2127" s="1183"/>
      <c r="G2127" s="1183"/>
      <c r="H2127" s="1181"/>
      <c r="I2127" s="1205"/>
      <c r="J2127" s="196"/>
      <c r="K2127" s="196"/>
      <c r="L2127" s="273"/>
      <c r="M2127" s="1224"/>
      <c r="N2127" s="34"/>
      <c r="O2127" s="422"/>
    </row>
    <row r="2128" spans="1:15" hidden="1" outlineLevel="1" x14ac:dyDescent="0.2">
      <c r="A2128" s="803">
        <v>4</v>
      </c>
      <c r="B2128" s="365"/>
      <c r="C2128" s="382"/>
      <c r="D2128" s="996"/>
      <c r="E2128" s="376"/>
      <c r="F2128" s="379"/>
      <c r="G2128" s="379"/>
      <c r="H2128" s="979">
        <f t="shared" ref="H2128:H2139" si="228">D2128*F2128</f>
        <v>0</v>
      </c>
      <c r="I2128" s="980">
        <f t="shared" ref="I2128:I2139" si="229">D2128*G2128</f>
        <v>0</v>
      </c>
      <c r="J2128" s="186">
        <f t="shared" ref="J2128:J2139" si="230">SUM(H2128:I2128)</f>
        <v>0</v>
      </c>
      <c r="K2128" s="186">
        <f t="shared" ref="K2128:K2139" si="231">J2128*1.27</f>
        <v>0</v>
      </c>
      <c r="L2128" s="994"/>
      <c r="M2128" s="47"/>
      <c r="N2128" s="34"/>
      <c r="O2128" s="422"/>
    </row>
    <row r="2129" spans="1:15" hidden="1" outlineLevel="1" x14ac:dyDescent="0.2">
      <c r="A2129" s="804">
        <v>5</v>
      </c>
      <c r="B2129" s="794"/>
      <c r="C2129" s="795"/>
      <c r="D2129" s="792"/>
      <c r="E2129" s="796"/>
      <c r="F2129" s="790"/>
      <c r="G2129" s="790"/>
      <c r="H2129" s="997">
        <f t="shared" si="228"/>
        <v>0</v>
      </c>
      <c r="I2129" s="998">
        <f t="shared" si="229"/>
        <v>0</v>
      </c>
      <c r="J2129" s="186">
        <f t="shared" si="230"/>
        <v>0</v>
      </c>
      <c r="K2129" s="186">
        <f t="shared" si="231"/>
        <v>0</v>
      </c>
      <c r="L2129" s="994"/>
      <c r="M2129" s="47"/>
      <c r="N2129" s="34"/>
      <c r="O2129" s="422"/>
    </row>
    <row r="2130" spans="1:15" hidden="1" outlineLevel="1" x14ac:dyDescent="0.2">
      <c r="A2130" s="803">
        <v>6</v>
      </c>
      <c r="B2130" s="365"/>
      <c r="C2130" s="382"/>
      <c r="D2130" s="996"/>
      <c r="E2130" s="376"/>
      <c r="F2130" s="379"/>
      <c r="G2130" s="379"/>
      <c r="H2130" s="979">
        <f t="shared" si="228"/>
        <v>0</v>
      </c>
      <c r="I2130" s="980">
        <f t="shared" si="229"/>
        <v>0</v>
      </c>
      <c r="J2130" s="186">
        <f t="shared" si="230"/>
        <v>0</v>
      </c>
      <c r="K2130" s="186">
        <f t="shared" si="231"/>
        <v>0</v>
      </c>
      <c r="L2130" s="994"/>
      <c r="M2130" s="47"/>
      <c r="N2130" s="34"/>
      <c r="O2130" s="422"/>
    </row>
    <row r="2131" spans="1:15" hidden="1" outlineLevel="1" x14ac:dyDescent="0.2">
      <c r="A2131" s="804">
        <v>7</v>
      </c>
      <c r="B2131" s="365"/>
      <c r="C2131" s="382"/>
      <c r="D2131" s="996"/>
      <c r="E2131" s="376"/>
      <c r="F2131" s="379"/>
      <c r="G2131" s="379"/>
      <c r="H2131" s="979">
        <f t="shared" si="228"/>
        <v>0</v>
      </c>
      <c r="I2131" s="980">
        <f t="shared" si="229"/>
        <v>0</v>
      </c>
      <c r="J2131" s="186">
        <f t="shared" si="230"/>
        <v>0</v>
      </c>
      <c r="K2131" s="186">
        <f t="shared" si="231"/>
        <v>0</v>
      </c>
      <c r="L2131" s="994"/>
      <c r="M2131" s="47"/>
      <c r="N2131" s="34"/>
      <c r="O2131" s="422"/>
    </row>
    <row r="2132" spans="1:15" hidden="1" outlineLevel="1" x14ac:dyDescent="0.2">
      <c r="A2132" s="803">
        <v>8</v>
      </c>
      <c r="B2132" s="794"/>
      <c r="C2132" s="795"/>
      <c r="D2132" s="792"/>
      <c r="E2132" s="796"/>
      <c r="F2132" s="790"/>
      <c r="G2132" s="790"/>
      <c r="H2132" s="997">
        <f t="shared" si="228"/>
        <v>0</v>
      </c>
      <c r="I2132" s="998">
        <f t="shared" si="229"/>
        <v>0</v>
      </c>
      <c r="J2132" s="186">
        <f t="shared" si="230"/>
        <v>0</v>
      </c>
      <c r="K2132" s="186">
        <f t="shared" si="231"/>
        <v>0</v>
      </c>
      <c r="L2132" s="994"/>
      <c r="M2132" s="47"/>
      <c r="N2132" s="34"/>
      <c r="O2132" s="422"/>
    </row>
    <row r="2133" spans="1:15" hidden="1" outlineLevel="1" x14ac:dyDescent="0.2">
      <c r="A2133" s="804">
        <v>9</v>
      </c>
      <c r="B2133" s="365"/>
      <c r="C2133" s="382"/>
      <c r="D2133" s="996"/>
      <c r="E2133" s="376"/>
      <c r="F2133" s="379"/>
      <c r="G2133" s="379"/>
      <c r="H2133" s="979">
        <f t="shared" si="228"/>
        <v>0</v>
      </c>
      <c r="I2133" s="980">
        <f t="shared" si="229"/>
        <v>0</v>
      </c>
      <c r="J2133" s="186">
        <f t="shared" si="230"/>
        <v>0</v>
      </c>
      <c r="K2133" s="186">
        <f t="shared" si="231"/>
        <v>0</v>
      </c>
      <c r="L2133" s="994"/>
      <c r="M2133" s="47"/>
      <c r="N2133" s="34"/>
      <c r="O2133" s="422"/>
    </row>
    <row r="2134" spans="1:15" hidden="1" outlineLevel="1" x14ac:dyDescent="0.2">
      <c r="A2134" s="803">
        <v>10</v>
      </c>
      <c r="B2134" s="365"/>
      <c r="C2134" s="382"/>
      <c r="D2134" s="996"/>
      <c r="E2134" s="376"/>
      <c r="F2134" s="379"/>
      <c r="G2134" s="379"/>
      <c r="H2134" s="979">
        <f t="shared" si="228"/>
        <v>0</v>
      </c>
      <c r="I2134" s="980">
        <f t="shared" si="229"/>
        <v>0</v>
      </c>
      <c r="J2134" s="186">
        <f t="shared" si="230"/>
        <v>0</v>
      </c>
      <c r="K2134" s="186">
        <f t="shared" si="231"/>
        <v>0</v>
      </c>
      <c r="L2134" s="994"/>
      <c r="M2134" s="47"/>
      <c r="N2134" s="34"/>
      <c r="O2134" s="422"/>
    </row>
    <row r="2135" spans="1:15" hidden="1" outlineLevel="1" x14ac:dyDescent="0.2">
      <c r="A2135" s="804">
        <v>11</v>
      </c>
      <c r="B2135" s="365"/>
      <c r="C2135" s="382"/>
      <c r="D2135" s="996"/>
      <c r="E2135" s="376"/>
      <c r="F2135" s="379"/>
      <c r="G2135" s="379"/>
      <c r="H2135" s="979">
        <f t="shared" si="228"/>
        <v>0</v>
      </c>
      <c r="I2135" s="980">
        <f t="shared" si="229"/>
        <v>0</v>
      </c>
      <c r="J2135" s="186">
        <f t="shared" si="230"/>
        <v>0</v>
      </c>
      <c r="K2135" s="186">
        <f t="shared" si="231"/>
        <v>0</v>
      </c>
      <c r="L2135" s="994"/>
      <c r="M2135" s="47"/>
      <c r="N2135" s="34"/>
      <c r="O2135" s="422"/>
    </row>
    <row r="2136" spans="1:15" hidden="1" outlineLevel="1" x14ac:dyDescent="0.2">
      <c r="A2136" s="803">
        <v>12</v>
      </c>
      <c r="B2136" s="794"/>
      <c r="C2136" s="795"/>
      <c r="D2136" s="792"/>
      <c r="E2136" s="796"/>
      <c r="F2136" s="790"/>
      <c r="G2136" s="790"/>
      <c r="H2136" s="997">
        <f t="shared" si="228"/>
        <v>0</v>
      </c>
      <c r="I2136" s="998">
        <f t="shared" si="229"/>
        <v>0</v>
      </c>
      <c r="J2136" s="186">
        <f t="shared" si="230"/>
        <v>0</v>
      </c>
      <c r="K2136" s="186">
        <f t="shared" si="231"/>
        <v>0</v>
      </c>
      <c r="L2136" s="994"/>
      <c r="M2136" s="47"/>
      <c r="N2136" s="34"/>
      <c r="O2136" s="422"/>
    </row>
    <row r="2137" spans="1:15" hidden="1" outlineLevel="1" x14ac:dyDescent="0.2">
      <c r="A2137" s="804">
        <v>13</v>
      </c>
      <c r="B2137" s="365"/>
      <c r="C2137" s="382"/>
      <c r="D2137" s="996"/>
      <c r="E2137" s="376"/>
      <c r="F2137" s="379"/>
      <c r="G2137" s="379"/>
      <c r="H2137" s="979">
        <f t="shared" si="228"/>
        <v>0</v>
      </c>
      <c r="I2137" s="980">
        <f t="shared" si="229"/>
        <v>0</v>
      </c>
      <c r="J2137" s="186">
        <f t="shared" si="230"/>
        <v>0</v>
      </c>
      <c r="K2137" s="186">
        <f t="shared" si="231"/>
        <v>0</v>
      </c>
      <c r="L2137" s="994"/>
      <c r="M2137" s="47"/>
      <c r="N2137" s="34"/>
      <c r="O2137" s="422"/>
    </row>
    <row r="2138" spans="1:15" hidden="1" outlineLevel="1" x14ac:dyDescent="0.2">
      <c r="A2138" s="803">
        <v>14</v>
      </c>
      <c r="B2138" s="365"/>
      <c r="C2138" s="382"/>
      <c r="D2138" s="996"/>
      <c r="E2138" s="376"/>
      <c r="F2138" s="379"/>
      <c r="G2138" s="379"/>
      <c r="H2138" s="979">
        <f t="shared" si="228"/>
        <v>0</v>
      </c>
      <c r="I2138" s="980">
        <f t="shared" si="229"/>
        <v>0</v>
      </c>
      <c r="J2138" s="186">
        <f t="shared" si="230"/>
        <v>0</v>
      </c>
      <c r="K2138" s="186">
        <f t="shared" si="231"/>
        <v>0</v>
      </c>
      <c r="L2138" s="994"/>
      <c r="M2138" s="47"/>
      <c r="N2138" s="34"/>
      <c r="O2138" s="422"/>
    </row>
    <row r="2139" spans="1:15" s="537" customFormat="1" ht="13.5" hidden="1" outlineLevel="1" thickBot="1" x14ac:dyDescent="0.25">
      <c r="A2139" s="805">
        <v>15</v>
      </c>
      <c r="B2139" s="798" t="s">
        <v>147</v>
      </c>
      <c r="C2139" s="797"/>
      <c r="D2139" s="793"/>
      <c r="E2139" s="798" t="s">
        <v>26</v>
      </c>
      <c r="F2139" s="791"/>
      <c r="G2139" s="791"/>
      <c r="H2139" s="924">
        <f t="shared" si="228"/>
        <v>0</v>
      </c>
      <c r="I2139" s="925">
        <f t="shared" si="229"/>
        <v>0</v>
      </c>
      <c r="J2139" s="196">
        <f t="shared" si="230"/>
        <v>0</v>
      </c>
      <c r="K2139" s="196">
        <f t="shared" si="231"/>
        <v>0</v>
      </c>
      <c r="L2139" s="273"/>
      <c r="M2139" s="47"/>
      <c r="N2139" s="34"/>
    </row>
    <row r="2140" spans="1:15" s="537" customFormat="1" ht="28.5" hidden="1" customHeight="1" outlineLevel="1" thickBot="1" x14ac:dyDescent="0.25">
      <c r="A2140" s="1118" t="s">
        <v>321</v>
      </c>
      <c r="B2140" s="1119"/>
      <c r="C2140" s="799"/>
      <c r="D2140" s="800"/>
      <c r="E2140" s="801"/>
      <c r="F2140" s="802"/>
      <c r="G2140" s="802"/>
      <c r="H2140" s="198">
        <f>ROUND(SUM(H2119:H2139),0)</f>
        <v>0</v>
      </c>
      <c r="I2140" s="198">
        <f>ROUND(SUM(I2119:I2139),0)</f>
        <v>0</v>
      </c>
      <c r="J2140" s="199">
        <f>ROUND(SUM(J2120:J2139),0)</f>
        <v>0</v>
      </c>
      <c r="K2140" s="199">
        <f>ROUND(SUM(K2120:K2139),0)</f>
        <v>0</v>
      </c>
      <c r="L2140" s="274"/>
      <c r="M2140" s="47"/>
      <c r="N2140" s="34"/>
    </row>
    <row r="2141" spans="1:15" ht="27.75" hidden="1" customHeight="1" outlineLevel="1" thickBot="1" x14ac:dyDescent="0.25">
      <c r="A2141" s="1121" t="s">
        <v>267</v>
      </c>
      <c r="B2141" s="1122"/>
      <c r="C2141" s="1122"/>
      <c r="D2141" s="1122"/>
      <c r="E2141" s="1122"/>
      <c r="F2141" s="1122"/>
      <c r="G2141" s="1122"/>
      <c r="H2141" s="1122"/>
      <c r="I2141" s="1123"/>
      <c r="J2141" s="855"/>
      <c r="K2141" s="855"/>
      <c r="L2141" s="469"/>
      <c r="M2141" s="467"/>
    </row>
    <row r="2142" spans="1:15" s="537" customFormat="1" ht="15.75" hidden="1" outlineLevel="1" x14ac:dyDescent="0.2">
      <c r="A2142" s="1210">
        <v>1</v>
      </c>
      <c r="B2142" s="298"/>
      <c r="C2142" s="706"/>
      <c r="D2142" s="1219"/>
      <c r="E2142" s="1218" t="s">
        <v>21</v>
      </c>
      <c r="F2142" s="1209"/>
      <c r="G2142" s="1209"/>
      <c r="H2142" s="1223">
        <f>D2142*F2142</f>
        <v>0</v>
      </c>
      <c r="I2142" s="1202">
        <f>D2142*G2142</f>
        <v>0</v>
      </c>
      <c r="J2142" s="196">
        <f>SUM(H2142:I2142)</f>
        <v>0</v>
      </c>
      <c r="K2142" s="196">
        <f>J2142*1.27</f>
        <v>0</v>
      </c>
      <c r="L2142" s="273"/>
      <c r="M2142" s="1224"/>
      <c r="N2142" s="34"/>
    </row>
    <row r="2143" spans="1:15" s="537" customFormat="1" ht="15.75" hidden="1" outlineLevel="1" x14ac:dyDescent="0.2">
      <c r="A2143" s="1211"/>
      <c r="B2143" s="35"/>
      <c r="C2143" s="684"/>
      <c r="D2143" s="1220"/>
      <c r="E2143" s="1096"/>
      <c r="F2143" s="1094"/>
      <c r="G2143" s="1094"/>
      <c r="H2143" s="1125"/>
      <c r="I2143" s="1126"/>
      <c r="J2143" s="196"/>
      <c r="K2143" s="196"/>
      <c r="L2143" s="273"/>
      <c r="M2143" s="1224"/>
      <c r="N2143" s="34"/>
    </row>
    <row r="2144" spans="1:15" hidden="1" outlineLevel="1" x14ac:dyDescent="0.2">
      <c r="A2144" s="995">
        <v>2</v>
      </c>
      <c r="B2144" s="365"/>
      <c r="C2144" s="382"/>
      <c r="D2144" s="806"/>
      <c r="E2144" s="376"/>
      <c r="F2144" s="379"/>
      <c r="G2144" s="379"/>
      <c r="H2144" s="979">
        <f>D2144*F2144</f>
        <v>0</v>
      </c>
      <c r="I2144" s="980">
        <f>D2144*G2144</f>
        <v>0</v>
      </c>
      <c r="J2144" s="186">
        <f>SUM(H2144:I2144)</f>
        <v>0</v>
      </c>
      <c r="K2144" s="186">
        <f>J2144*1.27</f>
        <v>0</v>
      </c>
      <c r="L2144" s="994"/>
      <c r="M2144" s="47"/>
      <c r="N2144" s="34"/>
      <c r="O2144" s="422"/>
    </row>
    <row r="2145" spans="1:15" hidden="1" outlineLevel="1" x14ac:dyDescent="0.2">
      <c r="A2145" s="995">
        <v>3</v>
      </c>
      <c r="B2145" s="365"/>
      <c r="C2145" s="382"/>
      <c r="D2145" s="806"/>
      <c r="E2145" s="376"/>
      <c r="F2145" s="379"/>
      <c r="G2145" s="379"/>
      <c r="H2145" s="979">
        <f>D2145*F2145</f>
        <v>0</v>
      </c>
      <c r="I2145" s="980">
        <f>D2145*G2145</f>
        <v>0</v>
      </c>
      <c r="J2145" s="186">
        <f>SUM(H2145:I2145)</f>
        <v>0</v>
      </c>
      <c r="K2145" s="186">
        <f>J2145*1.27</f>
        <v>0</v>
      </c>
      <c r="L2145" s="994"/>
      <c r="M2145" s="47"/>
      <c r="N2145" s="34"/>
      <c r="O2145" s="422"/>
    </row>
    <row r="2146" spans="1:15" hidden="1" outlineLevel="1" x14ac:dyDescent="0.2">
      <c r="A2146" s="995">
        <v>4</v>
      </c>
      <c r="B2146" s="365"/>
      <c r="C2146" s="382"/>
      <c r="D2146" s="806"/>
      <c r="E2146" s="376"/>
      <c r="F2146" s="379"/>
      <c r="G2146" s="379"/>
      <c r="H2146" s="979">
        <f>D2146*F2146</f>
        <v>0</v>
      </c>
      <c r="I2146" s="980">
        <f>D2146*G2146</f>
        <v>0</v>
      </c>
      <c r="J2146" s="186">
        <f>SUM(H2146:I2146)</f>
        <v>0</v>
      </c>
      <c r="K2146" s="186">
        <f>J2146*1.27</f>
        <v>0</v>
      </c>
      <c r="L2146" s="994"/>
      <c r="M2146" s="47"/>
      <c r="N2146" s="34"/>
      <c r="O2146" s="422"/>
    </row>
    <row r="2147" spans="1:15" s="422" customFormat="1" ht="13.5" hidden="1" outlineLevel="1" thickBot="1" x14ac:dyDescent="0.25">
      <c r="A2147" s="15">
        <v>5</v>
      </c>
      <c r="B2147" s="791"/>
      <c r="C2147" s="797"/>
      <c r="D2147" s="807"/>
      <c r="E2147" s="791"/>
      <c r="F2147" s="791"/>
      <c r="G2147" s="791"/>
      <c r="H2147" s="979">
        <f>D2147*F2147</f>
        <v>0</v>
      </c>
      <c r="I2147" s="980">
        <f>D2147*G2147</f>
        <v>0</v>
      </c>
      <c r="J2147" s="186">
        <f>SUM(H2147:I2147)</f>
        <v>0</v>
      </c>
      <c r="K2147" s="186">
        <f>J2147*1.27</f>
        <v>0</v>
      </c>
      <c r="L2147" s="994"/>
      <c r="M2147" s="46"/>
      <c r="N2147" s="34"/>
    </row>
    <row r="2148" spans="1:15" s="17" customFormat="1" ht="28.5" hidden="1" customHeight="1" outlineLevel="1" thickBot="1" x14ac:dyDescent="0.25">
      <c r="A2148" s="1110" t="s">
        <v>322</v>
      </c>
      <c r="B2148" s="1111"/>
      <c r="C2148" s="799"/>
      <c r="D2148" s="808"/>
      <c r="E2148" s="809"/>
      <c r="F2148" s="810"/>
      <c r="G2148" s="810"/>
      <c r="H2148" s="198">
        <f>ROUND(SUM(H2142:H2147),0)</f>
        <v>0</v>
      </c>
      <c r="I2148" s="198">
        <f>ROUND(SUM(I2142:I2147),0)</f>
        <v>0</v>
      </c>
      <c r="J2148" s="199">
        <f>ROUND(SUM(J2142:J2147),0)</f>
        <v>0</v>
      </c>
      <c r="K2148" s="199">
        <f>ROUND(SUM(K2142:K2147),0)</f>
        <v>0</v>
      </c>
      <c r="L2148" s="274"/>
      <c r="M2148" s="46"/>
      <c r="N2148" s="34"/>
      <c r="O2148" s="23"/>
    </row>
    <row r="2149" spans="1:15" ht="25.5" customHeight="1" collapsed="1" thickBot="1" x14ac:dyDescent="0.25">
      <c r="A2149" s="643">
        <f>'18'!A65</f>
        <v>0</v>
      </c>
      <c r="B2149" s="644">
        <f>'18'!B65</f>
        <v>0</v>
      </c>
      <c r="C2149" s="645">
        <f>'18'!E65</f>
        <v>0</v>
      </c>
      <c r="D2149" s="645">
        <f>'18'!F65</f>
        <v>0</v>
      </c>
      <c r="E2149" s="645">
        <f>'18'!G65</f>
        <v>0</v>
      </c>
      <c r="F2149" s="1221" t="s">
        <v>20</v>
      </c>
      <c r="G2149" s="1222"/>
      <c r="H2149" s="200">
        <f>H2140+H2148</f>
        <v>0</v>
      </c>
      <c r="I2149" s="201">
        <f>I2140+I2148</f>
        <v>0</v>
      </c>
      <c r="J2149" s="202">
        <f>J2140+J2148</f>
        <v>0</v>
      </c>
      <c r="K2149" s="202">
        <f>K2140+K2148</f>
        <v>0</v>
      </c>
      <c r="L2149" s="300">
        <f>IF(K2120&gt;0,1,0)</f>
        <v>0</v>
      </c>
    </row>
    <row r="2150" spans="1:15" ht="5.25" customHeight="1" thickTop="1" x14ac:dyDescent="0.2">
      <c r="A2150" s="1217"/>
      <c r="B2150" s="1109"/>
      <c r="C2150" s="195"/>
      <c r="D2150" s="276"/>
      <c r="E2150" s="207"/>
      <c r="F2150" s="203"/>
      <c r="G2150" s="203"/>
      <c r="H2150" s="203"/>
      <c r="I2150" s="204"/>
      <c r="J2150" s="205"/>
      <c r="K2150" s="205"/>
      <c r="L2150" s="300"/>
    </row>
    <row r="2151" spans="1:15" ht="12.75" customHeight="1" x14ac:dyDescent="0.2">
      <c r="A2151" s="1207" t="s">
        <v>319</v>
      </c>
      <c r="B2151" s="1208"/>
      <c r="C2151" s="1199">
        <f>K2140</f>
        <v>0</v>
      </c>
      <c r="D2151" s="1199"/>
      <c r="E2151" s="1200"/>
      <c r="F2151" s="811"/>
      <c r="G2151" s="811"/>
      <c r="H2151" s="313">
        <f>H2140</f>
        <v>0</v>
      </c>
      <c r="I2151" s="314">
        <f>I2140</f>
        <v>0</v>
      </c>
      <c r="J2151" s="205"/>
      <c r="K2151" s="205"/>
      <c r="L2151" s="300">
        <f>IF(K2123&gt;0,1,0)</f>
        <v>0</v>
      </c>
      <c r="M2151" s="47"/>
    </row>
    <row r="2152" spans="1:15" ht="12.75" customHeight="1" x14ac:dyDescent="0.2">
      <c r="A2152" s="1185" t="s">
        <v>320</v>
      </c>
      <c r="B2152" s="1186"/>
      <c r="C2152" s="1215">
        <f>K2148</f>
        <v>0</v>
      </c>
      <c r="D2152" s="1215"/>
      <c r="E2152" s="1201"/>
      <c r="F2152" s="812"/>
      <c r="G2152" s="812"/>
      <c r="H2152" s="315">
        <f>H2148</f>
        <v>0</v>
      </c>
      <c r="I2152" s="316">
        <f>I2148</f>
        <v>0</v>
      </c>
      <c r="J2152" s="205"/>
      <c r="K2152" s="205"/>
      <c r="L2152" s="275"/>
      <c r="M2152" s="47"/>
    </row>
    <row r="2153" spans="1:15" ht="12.75" customHeight="1" thickBot="1" x14ac:dyDescent="0.3">
      <c r="A2153" s="1193" t="s">
        <v>145</v>
      </c>
      <c r="B2153" s="1194"/>
      <c r="C2153" s="1195">
        <f>SUM(C2151:D2152)</f>
        <v>0</v>
      </c>
      <c r="D2153" s="1196"/>
      <c r="E2153" s="292" t="str">
        <f>IF(C2153=K2149,"","Hiba!")</f>
        <v/>
      </c>
      <c r="F2153" s="813"/>
      <c r="G2153" s="813"/>
      <c r="H2153" s="813"/>
      <c r="I2153" s="814"/>
      <c r="J2153" s="205"/>
      <c r="K2153" s="205"/>
      <c r="L2153" s="275"/>
      <c r="M2153" s="47"/>
    </row>
    <row r="2154" spans="1:15" ht="6" customHeight="1" collapsed="1" thickBot="1" x14ac:dyDescent="0.25">
      <c r="J2154" s="205"/>
      <c r="K2154" s="205"/>
      <c r="L2154" s="275"/>
      <c r="M2154" s="47"/>
    </row>
    <row r="2155" spans="1:15" s="5" customFormat="1" ht="26.25" hidden="1" outlineLevel="1" thickBot="1" x14ac:dyDescent="0.25">
      <c r="A2155" s="788" t="s">
        <v>6</v>
      </c>
      <c r="B2155" s="789" t="s">
        <v>7</v>
      </c>
      <c r="C2155" s="789" t="s">
        <v>69</v>
      </c>
      <c r="D2155" s="789" t="s">
        <v>8</v>
      </c>
      <c r="E2155" s="789" t="s">
        <v>9</v>
      </c>
      <c r="F2155" s="288" t="s">
        <v>10</v>
      </c>
      <c r="G2155" s="288" t="s">
        <v>11</v>
      </c>
      <c r="H2155" s="288" t="s">
        <v>12</v>
      </c>
      <c r="I2155" s="289" t="s">
        <v>13</v>
      </c>
      <c r="J2155" s="936" t="s">
        <v>0</v>
      </c>
      <c r="K2155" s="936" t="s">
        <v>1</v>
      </c>
      <c r="L2155" s="937"/>
      <c r="M2155" s="18" t="s">
        <v>37</v>
      </c>
      <c r="N2155" s="84"/>
    </row>
    <row r="2156" spans="1:15" ht="27.75" hidden="1" customHeight="1" outlineLevel="1" thickBot="1" x14ac:dyDescent="0.25">
      <c r="A2156" s="1121" t="s">
        <v>268</v>
      </c>
      <c r="B2156" s="1122"/>
      <c r="C2156" s="1122"/>
      <c r="D2156" s="1122"/>
      <c r="E2156" s="1122"/>
      <c r="F2156" s="1122"/>
      <c r="G2156" s="1122"/>
      <c r="H2156" s="1122"/>
      <c r="I2156" s="1123"/>
      <c r="J2156" s="855"/>
      <c r="K2156" s="855"/>
      <c r="L2156" s="469"/>
      <c r="M2156" s="467"/>
    </row>
    <row r="2157" spans="1:15" ht="15.75" hidden="1" outlineLevel="1" x14ac:dyDescent="0.2">
      <c r="A2157" s="1216">
        <v>1</v>
      </c>
      <c r="B2157" s="629"/>
      <c r="C2157" s="630"/>
      <c r="D2157" s="1214"/>
      <c r="E2157" s="1187" t="s">
        <v>15</v>
      </c>
      <c r="F2157" s="1190"/>
      <c r="G2157" s="1190"/>
      <c r="H2157" s="1206">
        <f>D2157*F2157</f>
        <v>0</v>
      </c>
      <c r="I2157" s="1179">
        <f>D2157*G2157</f>
        <v>0</v>
      </c>
      <c r="J2157" s="196">
        <f>SUM(H2157:I2157)</f>
        <v>0</v>
      </c>
      <c r="K2157" s="196">
        <f>J2157*1.27</f>
        <v>0</v>
      </c>
      <c r="M2157" s="1224"/>
      <c r="N2157" s="34"/>
      <c r="O2157" s="422"/>
    </row>
    <row r="2158" spans="1:15" ht="15.75" hidden="1" outlineLevel="1" x14ac:dyDescent="0.2">
      <c r="A2158" s="1177"/>
      <c r="B2158" s="964" t="s">
        <v>326</v>
      </c>
      <c r="C2158" s="631"/>
      <c r="D2158" s="1188"/>
      <c r="E2158" s="1097"/>
      <c r="F2158" s="1095"/>
      <c r="G2158" s="1095"/>
      <c r="H2158" s="1099"/>
      <c r="I2158" s="1098"/>
      <c r="J2158" s="196"/>
      <c r="K2158" s="196"/>
      <c r="L2158" s="273"/>
      <c r="M2158" s="1224"/>
      <c r="N2158" s="34"/>
      <c r="O2158" s="422"/>
    </row>
    <row r="2159" spans="1:15" ht="15.75" hidden="1" outlineLevel="1" x14ac:dyDescent="0.2">
      <c r="A2159" s="1124"/>
      <c r="B2159" s="637" t="s">
        <v>329</v>
      </c>
      <c r="C2159" s="631"/>
      <c r="D2159" s="1188"/>
      <c r="E2159" s="1097"/>
      <c r="F2159" s="1095"/>
      <c r="G2159" s="1095"/>
      <c r="H2159" s="1099"/>
      <c r="I2159" s="1098"/>
      <c r="J2159" s="196"/>
      <c r="K2159" s="196"/>
      <c r="L2159" s="273"/>
      <c r="M2159" s="725"/>
      <c r="N2159" s="34"/>
      <c r="O2159" s="422"/>
    </row>
    <row r="2160" spans="1:15" ht="15.75" hidden="1" outlineLevel="1" x14ac:dyDescent="0.2">
      <c r="A2160" s="1176">
        <v>2</v>
      </c>
      <c r="B2160" s="632"/>
      <c r="C2160" s="634"/>
      <c r="D2160" s="1188"/>
      <c r="E2160" s="1097" t="s">
        <v>15</v>
      </c>
      <c r="F2160" s="1095"/>
      <c r="G2160" s="1095"/>
      <c r="H2160" s="1099">
        <f>D2160*F2160</f>
        <v>0</v>
      </c>
      <c r="I2160" s="1098">
        <f>D2160*G2160</f>
        <v>0</v>
      </c>
      <c r="J2160" s="196">
        <f>SUM(H2160:I2160)</f>
        <v>0</v>
      </c>
      <c r="K2160" s="196">
        <f>J2160*1.27</f>
        <v>0</v>
      </c>
      <c r="L2160" s="273"/>
      <c r="M2160" s="1224"/>
      <c r="N2160" s="34"/>
      <c r="O2160" s="422"/>
    </row>
    <row r="2161" spans="1:15" ht="15.75" hidden="1" outlineLevel="1" x14ac:dyDescent="0.2">
      <c r="A2161" s="1177"/>
      <c r="B2161" s="964" t="s">
        <v>327</v>
      </c>
      <c r="C2161" s="631"/>
      <c r="D2161" s="1188"/>
      <c r="E2161" s="1097"/>
      <c r="F2161" s="1095"/>
      <c r="G2161" s="1095"/>
      <c r="H2161" s="1099"/>
      <c r="I2161" s="1098"/>
      <c r="J2161" s="196"/>
      <c r="K2161" s="196"/>
      <c r="L2161" s="273"/>
      <c r="M2161" s="1224"/>
      <c r="N2161" s="34"/>
      <c r="O2161" s="422"/>
    </row>
    <row r="2162" spans="1:15" ht="16.5" hidden="1" outlineLevel="1" thickBot="1" x14ac:dyDescent="0.25">
      <c r="A2162" s="1178"/>
      <c r="B2162" s="636" t="s">
        <v>328</v>
      </c>
      <c r="C2162" s="633"/>
      <c r="D2162" s="1189"/>
      <c r="E2162" s="1191"/>
      <c r="F2162" s="1192"/>
      <c r="G2162" s="1192"/>
      <c r="H2162" s="1184"/>
      <c r="I2162" s="1203"/>
      <c r="J2162" s="196"/>
      <c r="K2162" s="196"/>
      <c r="L2162" s="273"/>
      <c r="M2162" s="725"/>
      <c r="N2162" s="34"/>
      <c r="O2162" s="422"/>
    </row>
    <row r="2163" spans="1:15" ht="17.25" hidden="1" outlineLevel="1" thickTop="1" thickBot="1" x14ac:dyDescent="0.25">
      <c r="A2163" s="1124">
        <v>3</v>
      </c>
      <c r="B2163" s="298"/>
      <c r="C2163" s="299"/>
      <c r="D2163" s="1197"/>
      <c r="E2163" s="1212" t="s">
        <v>15</v>
      </c>
      <c r="F2163" s="1182"/>
      <c r="G2163" s="1182"/>
      <c r="H2163" s="1180">
        <f>D2163*F2163</f>
        <v>0</v>
      </c>
      <c r="I2163" s="1204">
        <f>D2163*G2163</f>
        <v>0</v>
      </c>
      <c r="J2163" s="196">
        <f>SUM(H2163:I2163)</f>
        <v>0</v>
      </c>
      <c r="K2163" s="196">
        <f>J2163*1.27</f>
        <v>0</v>
      </c>
      <c r="L2163" s="273"/>
      <c r="M2163" s="1224"/>
      <c r="N2163" s="34"/>
      <c r="O2163" s="422"/>
    </row>
    <row r="2164" spans="1:15" ht="16.5" hidden="1" outlineLevel="1" thickTop="1" x14ac:dyDescent="0.2">
      <c r="A2164" s="1115"/>
      <c r="B2164" s="187"/>
      <c r="C2164" s="294"/>
      <c r="D2164" s="1198"/>
      <c r="E2164" s="1213"/>
      <c r="F2164" s="1183"/>
      <c r="G2164" s="1183"/>
      <c r="H2164" s="1181"/>
      <c r="I2164" s="1205"/>
      <c r="J2164" s="196"/>
      <c r="K2164" s="196"/>
      <c r="L2164" s="273"/>
      <c r="M2164" s="1224"/>
      <c r="N2164" s="34"/>
      <c r="O2164" s="422"/>
    </row>
    <row r="2165" spans="1:15" hidden="1" outlineLevel="1" x14ac:dyDescent="0.2">
      <c r="A2165" s="803">
        <v>4</v>
      </c>
      <c r="B2165" s="365"/>
      <c r="C2165" s="382"/>
      <c r="D2165" s="996"/>
      <c r="E2165" s="376"/>
      <c r="F2165" s="379"/>
      <c r="G2165" s="379"/>
      <c r="H2165" s="979">
        <f t="shared" ref="H2165:H2176" si="232">D2165*F2165</f>
        <v>0</v>
      </c>
      <c r="I2165" s="980">
        <f t="shared" ref="I2165:I2176" si="233">D2165*G2165</f>
        <v>0</v>
      </c>
      <c r="J2165" s="186">
        <f t="shared" ref="J2165:J2176" si="234">SUM(H2165:I2165)</f>
        <v>0</v>
      </c>
      <c r="K2165" s="186">
        <f t="shared" ref="K2165:K2176" si="235">J2165*1.27</f>
        <v>0</v>
      </c>
      <c r="L2165" s="994"/>
      <c r="M2165" s="47"/>
      <c r="N2165" s="34"/>
      <c r="O2165" s="422"/>
    </row>
    <row r="2166" spans="1:15" hidden="1" outlineLevel="1" x14ac:dyDescent="0.2">
      <c r="A2166" s="804">
        <v>5</v>
      </c>
      <c r="B2166" s="794"/>
      <c r="C2166" s="795"/>
      <c r="D2166" s="792"/>
      <c r="E2166" s="796"/>
      <c r="F2166" s="790"/>
      <c r="G2166" s="790"/>
      <c r="H2166" s="997">
        <f t="shared" si="232"/>
        <v>0</v>
      </c>
      <c r="I2166" s="998">
        <f t="shared" si="233"/>
        <v>0</v>
      </c>
      <c r="J2166" s="186">
        <f t="shared" si="234"/>
        <v>0</v>
      </c>
      <c r="K2166" s="186">
        <f t="shared" si="235"/>
        <v>0</v>
      </c>
      <c r="L2166" s="994"/>
      <c r="M2166" s="47"/>
      <c r="N2166" s="34"/>
      <c r="O2166" s="422"/>
    </row>
    <row r="2167" spans="1:15" hidden="1" outlineLevel="1" x14ac:dyDescent="0.2">
      <c r="A2167" s="803">
        <v>6</v>
      </c>
      <c r="B2167" s="365"/>
      <c r="C2167" s="382"/>
      <c r="D2167" s="996"/>
      <c r="E2167" s="376"/>
      <c r="F2167" s="379"/>
      <c r="G2167" s="379"/>
      <c r="H2167" s="979">
        <f t="shared" si="232"/>
        <v>0</v>
      </c>
      <c r="I2167" s="980">
        <f t="shared" si="233"/>
        <v>0</v>
      </c>
      <c r="J2167" s="186">
        <f t="shared" si="234"/>
        <v>0</v>
      </c>
      <c r="K2167" s="186">
        <f t="shared" si="235"/>
        <v>0</v>
      </c>
      <c r="L2167" s="994"/>
      <c r="M2167" s="47"/>
      <c r="N2167" s="34"/>
      <c r="O2167" s="422"/>
    </row>
    <row r="2168" spans="1:15" hidden="1" outlineLevel="1" x14ac:dyDescent="0.2">
      <c r="A2168" s="804">
        <v>7</v>
      </c>
      <c r="B2168" s="365"/>
      <c r="C2168" s="382"/>
      <c r="D2168" s="996"/>
      <c r="E2168" s="376"/>
      <c r="F2168" s="379"/>
      <c r="G2168" s="379"/>
      <c r="H2168" s="979">
        <f t="shared" si="232"/>
        <v>0</v>
      </c>
      <c r="I2168" s="980">
        <f t="shared" si="233"/>
        <v>0</v>
      </c>
      <c r="J2168" s="186">
        <f t="shared" si="234"/>
        <v>0</v>
      </c>
      <c r="K2168" s="186">
        <f t="shared" si="235"/>
        <v>0</v>
      </c>
      <c r="L2168" s="994"/>
      <c r="M2168" s="47"/>
      <c r="N2168" s="34"/>
      <c r="O2168" s="422"/>
    </row>
    <row r="2169" spans="1:15" hidden="1" outlineLevel="1" x14ac:dyDescent="0.2">
      <c r="A2169" s="803">
        <v>8</v>
      </c>
      <c r="B2169" s="794"/>
      <c r="C2169" s="795"/>
      <c r="D2169" s="792"/>
      <c r="E2169" s="796"/>
      <c r="F2169" s="790"/>
      <c r="G2169" s="790"/>
      <c r="H2169" s="997">
        <f t="shared" si="232"/>
        <v>0</v>
      </c>
      <c r="I2169" s="998">
        <f t="shared" si="233"/>
        <v>0</v>
      </c>
      <c r="J2169" s="186">
        <f t="shared" si="234"/>
        <v>0</v>
      </c>
      <c r="K2169" s="186">
        <f t="shared" si="235"/>
        <v>0</v>
      </c>
      <c r="L2169" s="994"/>
      <c r="M2169" s="47"/>
      <c r="N2169" s="34"/>
      <c r="O2169" s="422"/>
    </row>
    <row r="2170" spans="1:15" hidden="1" outlineLevel="1" x14ac:dyDescent="0.2">
      <c r="A2170" s="804">
        <v>9</v>
      </c>
      <c r="B2170" s="365"/>
      <c r="C2170" s="382"/>
      <c r="D2170" s="996"/>
      <c r="E2170" s="376"/>
      <c r="F2170" s="379"/>
      <c r="G2170" s="379"/>
      <c r="H2170" s="979">
        <f t="shared" si="232"/>
        <v>0</v>
      </c>
      <c r="I2170" s="980">
        <f t="shared" si="233"/>
        <v>0</v>
      </c>
      <c r="J2170" s="186">
        <f t="shared" si="234"/>
        <v>0</v>
      </c>
      <c r="K2170" s="186">
        <f t="shared" si="235"/>
        <v>0</v>
      </c>
      <c r="L2170" s="994"/>
      <c r="M2170" s="47"/>
      <c r="N2170" s="34"/>
      <c r="O2170" s="422"/>
    </row>
    <row r="2171" spans="1:15" hidden="1" outlineLevel="1" x14ac:dyDescent="0.2">
      <c r="A2171" s="803">
        <v>10</v>
      </c>
      <c r="B2171" s="365"/>
      <c r="C2171" s="382"/>
      <c r="D2171" s="996"/>
      <c r="E2171" s="376"/>
      <c r="F2171" s="379"/>
      <c r="G2171" s="379"/>
      <c r="H2171" s="979">
        <f t="shared" si="232"/>
        <v>0</v>
      </c>
      <c r="I2171" s="980">
        <f t="shared" si="233"/>
        <v>0</v>
      </c>
      <c r="J2171" s="186">
        <f t="shared" si="234"/>
        <v>0</v>
      </c>
      <c r="K2171" s="186">
        <f t="shared" si="235"/>
        <v>0</v>
      </c>
      <c r="L2171" s="994"/>
      <c r="M2171" s="47"/>
      <c r="N2171" s="34"/>
      <c r="O2171" s="422"/>
    </row>
    <row r="2172" spans="1:15" hidden="1" outlineLevel="1" x14ac:dyDescent="0.2">
      <c r="A2172" s="804">
        <v>11</v>
      </c>
      <c r="B2172" s="365"/>
      <c r="C2172" s="382"/>
      <c r="D2172" s="996"/>
      <c r="E2172" s="376"/>
      <c r="F2172" s="379"/>
      <c r="G2172" s="379"/>
      <c r="H2172" s="979">
        <f t="shared" si="232"/>
        <v>0</v>
      </c>
      <c r="I2172" s="980">
        <f t="shared" si="233"/>
        <v>0</v>
      </c>
      <c r="J2172" s="186">
        <f t="shared" si="234"/>
        <v>0</v>
      </c>
      <c r="K2172" s="186">
        <f t="shared" si="235"/>
        <v>0</v>
      </c>
      <c r="L2172" s="994"/>
      <c r="M2172" s="47"/>
      <c r="N2172" s="34"/>
      <c r="O2172" s="422"/>
    </row>
    <row r="2173" spans="1:15" hidden="1" outlineLevel="1" x14ac:dyDescent="0.2">
      <c r="A2173" s="803">
        <v>12</v>
      </c>
      <c r="B2173" s="794"/>
      <c r="C2173" s="795"/>
      <c r="D2173" s="792"/>
      <c r="E2173" s="796"/>
      <c r="F2173" s="790"/>
      <c r="G2173" s="790"/>
      <c r="H2173" s="997">
        <f t="shared" si="232"/>
        <v>0</v>
      </c>
      <c r="I2173" s="998">
        <f t="shared" si="233"/>
        <v>0</v>
      </c>
      <c r="J2173" s="186">
        <f t="shared" si="234"/>
        <v>0</v>
      </c>
      <c r="K2173" s="186">
        <f t="shared" si="235"/>
        <v>0</v>
      </c>
      <c r="L2173" s="994"/>
      <c r="M2173" s="47"/>
      <c r="N2173" s="34"/>
      <c r="O2173" s="422"/>
    </row>
    <row r="2174" spans="1:15" hidden="1" outlineLevel="1" x14ac:dyDescent="0.2">
      <c r="A2174" s="804">
        <v>13</v>
      </c>
      <c r="B2174" s="365"/>
      <c r="C2174" s="382"/>
      <c r="D2174" s="996"/>
      <c r="E2174" s="376"/>
      <c r="F2174" s="379"/>
      <c r="G2174" s="379"/>
      <c r="H2174" s="979">
        <f t="shared" si="232"/>
        <v>0</v>
      </c>
      <c r="I2174" s="980">
        <f t="shared" si="233"/>
        <v>0</v>
      </c>
      <c r="J2174" s="186">
        <f t="shared" si="234"/>
        <v>0</v>
      </c>
      <c r="K2174" s="186">
        <f t="shared" si="235"/>
        <v>0</v>
      </c>
      <c r="L2174" s="994"/>
      <c r="M2174" s="47"/>
      <c r="N2174" s="34"/>
      <c r="O2174" s="422"/>
    </row>
    <row r="2175" spans="1:15" hidden="1" outlineLevel="1" x14ac:dyDescent="0.2">
      <c r="A2175" s="803">
        <v>14</v>
      </c>
      <c r="B2175" s="365"/>
      <c r="C2175" s="382"/>
      <c r="D2175" s="996"/>
      <c r="E2175" s="376"/>
      <c r="F2175" s="379"/>
      <c r="G2175" s="379"/>
      <c r="H2175" s="979">
        <f t="shared" si="232"/>
        <v>0</v>
      </c>
      <c r="I2175" s="980">
        <f t="shared" si="233"/>
        <v>0</v>
      </c>
      <c r="J2175" s="186">
        <f t="shared" si="234"/>
        <v>0</v>
      </c>
      <c r="K2175" s="186">
        <f t="shared" si="235"/>
        <v>0</v>
      </c>
      <c r="L2175" s="994"/>
      <c r="M2175" s="47"/>
      <c r="N2175" s="34"/>
      <c r="O2175" s="422"/>
    </row>
    <row r="2176" spans="1:15" s="537" customFormat="1" ht="13.5" hidden="1" outlineLevel="1" thickBot="1" x14ac:dyDescent="0.25">
      <c r="A2176" s="805">
        <v>15</v>
      </c>
      <c r="B2176" s="798" t="s">
        <v>147</v>
      </c>
      <c r="C2176" s="797"/>
      <c r="D2176" s="793"/>
      <c r="E2176" s="798" t="s">
        <v>26</v>
      </c>
      <c r="F2176" s="791"/>
      <c r="G2176" s="791"/>
      <c r="H2176" s="924">
        <f t="shared" si="232"/>
        <v>0</v>
      </c>
      <c r="I2176" s="925">
        <f t="shared" si="233"/>
        <v>0</v>
      </c>
      <c r="J2176" s="196">
        <f t="shared" si="234"/>
        <v>0</v>
      </c>
      <c r="K2176" s="196">
        <f t="shared" si="235"/>
        <v>0</v>
      </c>
      <c r="L2176" s="273"/>
      <c r="M2176" s="47"/>
      <c r="N2176" s="34"/>
    </row>
    <row r="2177" spans="1:15" s="537" customFormat="1" ht="28.5" hidden="1" customHeight="1" outlineLevel="1" thickBot="1" x14ac:dyDescent="0.25">
      <c r="A2177" s="1118" t="s">
        <v>321</v>
      </c>
      <c r="B2177" s="1119"/>
      <c r="C2177" s="799"/>
      <c r="D2177" s="800"/>
      <c r="E2177" s="801"/>
      <c r="F2177" s="802"/>
      <c r="G2177" s="802"/>
      <c r="H2177" s="198">
        <f>ROUND(SUM(H2156:H2176),0)</f>
        <v>0</v>
      </c>
      <c r="I2177" s="198">
        <f>ROUND(SUM(I2156:I2176),0)</f>
        <v>0</v>
      </c>
      <c r="J2177" s="199">
        <f>ROUND(SUM(J2157:J2176),0)</f>
        <v>0</v>
      </c>
      <c r="K2177" s="199">
        <f>ROUND(SUM(K2157:K2176),0)</f>
        <v>0</v>
      </c>
      <c r="L2177" s="274"/>
      <c r="M2177" s="47"/>
      <c r="N2177" s="34"/>
    </row>
    <row r="2178" spans="1:15" ht="27.75" hidden="1" customHeight="1" outlineLevel="1" thickBot="1" x14ac:dyDescent="0.25">
      <c r="A2178" s="1121" t="s">
        <v>267</v>
      </c>
      <c r="B2178" s="1122"/>
      <c r="C2178" s="1122"/>
      <c r="D2178" s="1122"/>
      <c r="E2178" s="1122"/>
      <c r="F2178" s="1122"/>
      <c r="G2178" s="1122"/>
      <c r="H2178" s="1122"/>
      <c r="I2178" s="1123"/>
      <c r="J2178" s="855"/>
      <c r="K2178" s="855"/>
      <c r="L2178" s="469"/>
      <c r="M2178" s="467"/>
    </row>
    <row r="2179" spans="1:15" s="537" customFormat="1" ht="15.75" hidden="1" outlineLevel="1" x14ac:dyDescent="0.2">
      <c r="A2179" s="1210">
        <v>1</v>
      </c>
      <c r="B2179" s="298"/>
      <c r="C2179" s="706"/>
      <c r="D2179" s="1219"/>
      <c r="E2179" s="1218" t="s">
        <v>21</v>
      </c>
      <c r="F2179" s="1209"/>
      <c r="G2179" s="1209"/>
      <c r="H2179" s="1223">
        <f>D2179*F2179</f>
        <v>0</v>
      </c>
      <c r="I2179" s="1202">
        <f>D2179*G2179</f>
        <v>0</v>
      </c>
      <c r="J2179" s="196">
        <f>SUM(H2179:I2179)</f>
        <v>0</v>
      </c>
      <c r="K2179" s="196">
        <f>J2179*1.27</f>
        <v>0</v>
      </c>
      <c r="L2179" s="273"/>
      <c r="M2179" s="1224"/>
      <c r="N2179" s="34"/>
    </row>
    <row r="2180" spans="1:15" s="537" customFormat="1" ht="15.75" hidden="1" outlineLevel="1" x14ac:dyDescent="0.2">
      <c r="A2180" s="1211"/>
      <c r="B2180" s="35"/>
      <c r="C2180" s="684"/>
      <c r="D2180" s="1220"/>
      <c r="E2180" s="1096"/>
      <c r="F2180" s="1094"/>
      <c r="G2180" s="1094"/>
      <c r="H2180" s="1125"/>
      <c r="I2180" s="1126"/>
      <c r="J2180" s="196"/>
      <c r="K2180" s="196"/>
      <c r="L2180" s="273"/>
      <c r="M2180" s="1224"/>
      <c r="N2180" s="34"/>
    </row>
    <row r="2181" spans="1:15" hidden="1" outlineLevel="1" x14ac:dyDescent="0.2">
      <c r="A2181" s="995">
        <v>2</v>
      </c>
      <c r="B2181" s="365"/>
      <c r="C2181" s="382"/>
      <c r="D2181" s="806"/>
      <c r="E2181" s="376"/>
      <c r="F2181" s="379"/>
      <c r="G2181" s="379"/>
      <c r="H2181" s="979">
        <f>D2181*F2181</f>
        <v>0</v>
      </c>
      <c r="I2181" s="980">
        <f>D2181*G2181</f>
        <v>0</v>
      </c>
      <c r="J2181" s="186">
        <f>SUM(H2181:I2181)</f>
        <v>0</v>
      </c>
      <c r="K2181" s="186">
        <f>J2181*1.27</f>
        <v>0</v>
      </c>
      <c r="L2181" s="994"/>
      <c r="M2181" s="47"/>
      <c r="N2181" s="34"/>
      <c r="O2181" s="422"/>
    </row>
    <row r="2182" spans="1:15" hidden="1" outlineLevel="1" x14ac:dyDescent="0.2">
      <c r="A2182" s="995">
        <v>3</v>
      </c>
      <c r="B2182" s="365"/>
      <c r="C2182" s="382"/>
      <c r="D2182" s="806"/>
      <c r="E2182" s="376"/>
      <c r="F2182" s="379"/>
      <c r="G2182" s="379"/>
      <c r="H2182" s="979">
        <f>D2182*F2182</f>
        <v>0</v>
      </c>
      <c r="I2182" s="980">
        <f>D2182*G2182</f>
        <v>0</v>
      </c>
      <c r="J2182" s="186">
        <f>SUM(H2182:I2182)</f>
        <v>0</v>
      </c>
      <c r="K2182" s="186">
        <f>J2182*1.27</f>
        <v>0</v>
      </c>
      <c r="L2182" s="994"/>
      <c r="M2182" s="47"/>
      <c r="N2182" s="34"/>
      <c r="O2182" s="422"/>
    </row>
    <row r="2183" spans="1:15" hidden="1" outlineLevel="1" x14ac:dyDescent="0.2">
      <c r="A2183" s="995">
        <v>4</v>
      </c>
      <c r="B2183" s="365"/>
      <c r="C2183" s="382"/>
      <c r="D2183" s="806"/>
      <c r="E2183" s="376"/>
      <c r="F2183" s="379"/>
      <c r="G2183" s="379"/>
      <c r="H2183" s="979">
        <f>D2183*F2183</f>
        <v>0</v>
      </c>
      <c r="I2183" s="980">
        <f>D2183*G2183</f>
        <v>0</v>
      </c>
      <c r="J2183" s="186">
        <f>SUM(H2183:I2183)</f>
        <v>0</v>
      </c>
      <c r="K2183" s="186">
        <f>J2183*1.27</f>
        <v>0</v>
      </c>
      <c r="L2183" s="994"/>
      <c r="M2183" s="47"/>
      <c r="N2183" s="34"/>
      <c r="O2183" s="422"/>
    </row>
    <row r="2184" spans="1:15" s="422" customFormat="1" ht="13.5" hidden="1" outlineLevel="1" thickBot="1" x14ac:dyDescent="0.25">
      <c r="A2184" s="15">
        <v>5</v>
      </c>
      <c r="B2184" s="791"/>
      <c r="C2184" s="797"/>
      <c r="D2184" s="807"/>
      <c r="E2184" s="791"/>
      <c r="F2184" s="791"/>
      <c r="G2184" s="791"/>
      <c r="H2184" s="979">
        <f>D2184*F2184</f>
        <v>0</v>
      </c>
      <c r="I2184" s="980">
        <f>D2184*G2184</f>
        <v>0</v>
      </c>
      <c r="J2184" s="186">
        <f>SUM(H2184:I2184)</f>
        <v>0</v>
      </c>
      <c r="K2184" s="186">
        <f>J2184*1.27</f>
        <v>0</v>
      </c>
      <c r="L2184" s="994"/>
      <c r="M2184" s="46"/>
      <c r="N2184" s="34"/>
    </row>
    <row r="2185" spans="1:15" s="17" customFormat="1" ht="28.5" hidden="1" customHeight="1" outlineLevel="1" thickBot="1" x14ac:dyDescent="0.25">
      <c r="A2185" s="1110" t="s">
        <v>322</v>
      </c>
      <c r="B2185" s="1111"/>
      <c r="C2185" s="799"/>
      <c r="D2185" s="808"/>
      <c r="E2185" s="809"/>
      <c r="F2185" s="810"/>
      <c r="G2185" s="810"/>
      <c r="H2185" s="198">
        <f>ROUND(SUM(H2179:H2184),0)</f>
        <v>0</v>
      </c>
      <c r="I2185" s="198">
        <f>ROUND(SUM(I2179:I2184),0)</f>
        <v>0</v>
      </c>
      <c r="J2185" s="199">
        <f>ROUND(SUM(J2179:J2184),0)</f>
        <v>0</v>
      </c>
      <c r="K2185" s="199">
        <f>ROUND(SUM(K2179:K2184),0)</f>
        <v>0</v>
      </c>
      <c r="L2185" s="274"/>
      <c r="M2185" s="46"/>
      <c r="N2185" s="34"/>
      <c r="O2185" s="23"/>
    </row>
    <row r="2186" spans="1:15" ht="25.5" customHeight="1" collapsed="1" thickBot="1" x14ac:dyDescent="0.25">
      <c r="A2186" s="643">
        <f>'18'!A66</f>
        <v>0</v>
      </c>
      <c r="B2186" s="644">
        <f>'18'!B66</f>
        <v>0</v>
      </c>
      <c r="C2186" s="645">
        <f>'18'!E66</f>
        <v>0</v>
      </c>
      <c r="D2186" s="645">
        <f>'18'!F66</f>
        <v>0</v>
      </c>
      <c r="E2186" s="645">
        <f>'18'!G66</f>
        <v>0</v>
      </c>
      <c r="F2186" s="1221" t="s">
        <v>20</v>
      </c>
      <c r="G2186" s="1222"/>
      <c r="H2186" s="200">
        <f>H2177+H2185</f>
        <v>0</v>
      </c>
      <c r="I2186" s="201">
        <f>I2177+I2185</f>
        <v>0</v>
      </c>
      <c r="J2186" s="202">
        <f>J2177+J2185</f>
        <v>0</v>
      </c>
      <c r="K2186" s="202">
        <f>K2177+K2185</f>
        <v>0</v>
      </c>
      <c r="L2186" s="300">
        <f>IF(K2157&gt;0,1,0)</f>
        <v>0</v>
      </c>
    </row>
    <row r="2187" spans="1:15" ht="5.25" customHeight="1" thickTop="1" x14ac:dyDescent="0.2">
      <c r="A2187" s="1217"/>
      <c r="B2187" s="1109"/>
      <c r="C2187" s="195"/>
      <c r="D2187" s="276"/>
      <c r="E2187" s="207"/>
      <c r="F2187" s="203"/>
      <c r="G2187" s="203"/>
      <c r="H2187" s="203"/>
      <c r="I2187" s="204"/>
      <c r="J2187" s="205"/>
      <c r="K2187" s="205"/>
      <c r="L2187" s="300"/>
    </row>
    <row r="2188" spans="1:15" ht="12.75" customHeight="1" x14ac:dyDescent="0.2">
      <c r="A2188" s="1207" t="s">
        <v>319</v>
      </c>
      <c r="B2188" s="1208"/>
      <c r="C2188" s="1199">
        <f>K2177</f>
        <v>0</v>
      </c>
      <c r="D2188" s="1199"/>
      <c r="E2188" s="1200"/>
      <c r="F2188" s="811"/>
      <c r="G2188" s="811"/>
      <c r="H2188" s="313">
        <f>H2177</f>
        <v>0</v>
      </c>
      <c r="I2188" s="314">
        <f>I2177</f>
        <v>0</v>
      </c>
      <c r="J2188" s="205"/>
      <c r="K2188" s="205"/>
      <c r="L2188" s="300">
        <f>IF(K2160&gt;0,1,0)</f>
        <v>0</v>
      </c>
      <c r="M2188" s="47"/>
    </row>
    <row r="2189" spans="1:15" ht="12.75" customHeight="1" x14ac:dyDescent="0.2">
      <c r="A2189" s="1185" t="s">
        <v>320</v>
      </c>
      <c r="B2189" s="1186"/>
      <c r="C2189" s="1215">
        <f>K2185</f>
        <v>0</v>
      </c>
      <c r="D2189" s="1215"/>
      <c r="E2189" s="1201"/>
      <c r="F2189" s="812"/>
      <c r="G2189" s="812"/>
      <c r="H2189" s="315">
        <f>H2185</f>
        <v>0</v>
      </c>
      <c r="I2189" s="316">
        <f>I2185</f>
        <v>0</v>
      </c>
      <c r="J2189" s="205"/>
      <c r="K2189" s="205"/>
      <c r="L2189" s="275"/>
      <c r="M2189" s="47"/>
    </row>
    <row r="2190" spans="1:15" ht="12.75" customHeight="1" thickBot="1" x14ac:dyDescent="0.3">
      <c r="A2190" s="1193" t="s">
        <v>145</v>
      </c>
      <c r="B2190" s="1194"/>
      <c r="C2190" s="1195">
        <f>SUM(C2188:D2189)</f>
        <v>0</v>
      </c>
      <c r="D2190" s="1196"/>
      <c r="E2190" s="292" t="str">
        <f>IF(C2190=K2186,"","Hiba!")</f>
        <v/>
      </c>
      <c r="F2190" s="813"/>
      <c r="G2190" s="813"/>
      <c r="H2190" s="813"/>
      <c r="I2190" s="814"/>
      <c r="J2190" s="205"/>
      <c r="K2190" s="205"/>
      <c r="L2190" s="275"/>
      <c r="M2190" s="47"/>
    </row>
    <row r="2191" spans="1:15" ht="6" customHeight="1" collapsed="1" thickBot="1" x14ac:dyDescent="0.25">
      <c r="J2191" s="205"/>
      <c r="K2191" s="205"/>
      <c r="L2191" s="275"/>
      <c r="M2191" s="47"/>
    </row>
    <row r="2192" spans="1:15" s="5" customFormat="1" ht="26.25" hidden="1" outlineLevel="1" thickBot="1" x14ac:dyDescent="0.25">
      <c r="A2192" s="788" t="s">
        <v>6</v>
      </c>
      <c r="B2192" s="789" t="s">
        <v>7</v>
      </c>
      <c r="C2192" s="789" t="s">
        <v>69</v>
      </c>
      <c r="D2192" s="789" t="s">
        <v>8</v>
      </c>
      <c r="E2192" s="789" t="s">
        <v>9</v>
      </c>
      <c r="F2192" s="288" t="s">
        <v>10</v>
      </c>
      <c r="G2192" s="288" t="s">
        <v>11</v>
      </c>
      <c r="H2192" s="288" t="s">
        <v>12</v>
      </c>
      <c r="I2192" s="289" t="s">
        <v>13</v>
      </c>
      <c r="J2192" s="936" t="s">
        <v>0</v>
      </c>
      <c r="K2192" s="936" t="s">
        <v>1</v>
      </c>
      <c r="L2192" s="937"/>
      <c r="M2192" s="18" t="s">
        <v>37</v>
      </c>
      <c r="N2192" s="84"/>
    </row>
    <row r="2193" spans="1:15" ht="27.75" hidden="1" customHeight="1" outlineLevel="1" thickBot="1" x14ac:dyDescent="0.25">
      <c r="A2193" s="1121" t="s">
        <v>268</v>
      </c>
      <c r="B2193" s="1122"/>
      <c r="C2193" s="1122"/>
      <c r="D2193" s="1122"/>
      <c r="E2193" s="1122"/>
      <c r="F2193" s="1122"/>
      <c r="G2193" s="1122"/>
      <c r="H2193" s="1122"/>
      <c r="I2193" s="1123"/>
      <c r="J2193" s="855"/>
      <c r="K2193" s="855"/>
      <c r="L2193" s="469"/>
      <c r="M2193" s="467"/>
    </row>
    <row r="2194" spans="1:15" ht="15.75" hidden="1" outlineLevel="1" x14ac:dyDescent="0.2">
      <c r="A2194" s="1216">
        <v>1</v>
      </c>
      <c r="B2194" s="629"/>
      <c r="C2194" s="630"/>
      <c r="D2194" s="1214"/>
      <c r="E2194" s="1187" t="s">
        <v>15</v>
      </c>
      <c r="F2194" s="1190"/>
      <c r="G2194" s="1190"/>
      <c r="H2194" s="1206">
        <f>D2194*F2194</f>
        <v>0</v>
      </c>
      <c r="I2194" s="1179">
        <f>D2194*G2194</f>
        <v>0</v>
      </c>
      <c r="J2194" s="196">
        <f>SUM(H2194:I2194)</f>
        <v>0</v>
      </c>
      <c r="K2194" s="196">
        <f>J2194*1.27</f>
        <v>0</v>
      </c>
      <c r="M2194" s="1224"/>
      <c r="N2194" s="34"/>
      <c r="O2194" s="422"/>
    </row>
    <row r="2195" spans="1:15" ht="15.75" hidden="1" outlineLevel="1" x14ac:dyDescent="0.2">
      <c r="A2195" s="1177"/>
      <c r="B2195" s="964" t="s">
        <v>326</v>
      </c>
      <c r="C2195" s="631"/>
      <c r="D2195" s="1188"/>
      <c r="E2195" s="1097"/>
      <c r="F2195" s="1095"/>
      <c r="G2195" s="1095"/>
      <c r="H2195" s="1099"/>
      <c r="I2195" s="1098"/>
      <c r="J2195" s="196"/>
      <c r="K2195" s="196"/>
      <c r="L2195" s="273"/>
      <c r="M2195" s="1224"/>
      <c r="N2195" s="34"/>
      <c r="O2195" s="422"/>
    </row>
    <row r="2196" spans="1:15" ht="15.75" hidden="1" outlineLevel="1" x14ac:dyDescent="0.2">
      <c r="A2196" s="1124"/>
      <c r="B2196" s="637" t="s">
        <v>329</v>
      </c>
      <c r="C2196" s="631"/>
      <c r="D2196" s="1188"/>
      <c r="E2196" s="1097"/>
      <c r="F2196" s="1095"/>
      <c r="G2196" s="1095"/>
      <c r="H2196" s="1099"/>
      <c r="I2196" s="1098"/>
      <c r="J2196" s="196"/>
      <c r="K2196" s="196"/>
      <c r="L2196" s="273"/>
      <c r="M2196" s="725"/>
      <c r="N2196" s="34"/>
      <c r="O2196" s="422"/>
    </row>
    <row r="2197" spans="1:15" ht="15.75" hidden="1" outlineLevel="1" x14ac:dyDescent="0.2">
      <c r="A2197" s="1176">
        <v>2</v>
      </c>
      <c r="B2197" s="632"/>
      <c r="C2197" s="634"/>
      <c r="D2197" s="1188"/>
      <c r="E2197" s="1097" t="s">
        <v>15</v>
      </c>
      <c r="F2197" s="1095"/>
      <c r="G2197" s="1095"/>
      <c r="H2197" s="1099">
        <f>D2197*F2197</f>
        <v>0</v>
      </c>
      <c r="I2197" s="1098">
        <f>D2197*G2197</f>
        <v>0</v>
      </c>
      <c r="J2197" s="196">
        <f>SUM(H2197:I2197)</f>
        <v>0</v>
      </c>
      <c r="K2197" s="196">
        <f>J2197*1.27</f>
        <v>0</v>
      </c>
      <c r="L2197" s="273"/>
      <c r="M2197" s="1224"/>
      <c r="N2197" s="34"/>
      <c r="O2197" s="422"/>
    </row>
    <row r="2198" spans="1:15" ht="15.75" hidden="1" outlineLevel="1" x14ac:dyDescent="0.2">
      <c r="A2198" s="1177"/>
      <c r="B2198" s="964" t="s">
        <v>327</v>
      </c>
      <c r="C2198" s="631"/>
      <c r="D2198" s="1188"/>
      <c r="E2198" s="1097"/>
      <c r="F2198" s="1095"/>
      <c r="G2198" s="1095"/>
      <c r="H2198" s="1099"/>
      <c r="I2198" s="1098"/>
      <c r="J2198" s="196"/>
      <c r="K2198" s="196"/>
      <c r="L2198" s="273"/>
      <c r="M2198" s="1224"/>
      <c r="N2198" s="34"/>
      <c r="O2198" s="422"/>
    </row>
    <row r="2199" spans="1:15" ht="16.5" hidden="1" outlineLevel="1" thickBot="1" x14ac:dyDescent="0.25">
      <c r="A2199" s="1178"/>
      <c r="B2199" s="636" t="s">
        <v>328</v>
      </c>
      <c r="C2199" s="633"/>
      <c r="D2199" s="1189"/>
      <c r="E2199" s="1191"/>
      <c r="F2199" s="1192"/>
      <c r="G2199" s="1192"/>
      <c r="H2199" s="1184"/>
      <c r="I2199" s="1203"/>
      <c r="J2199" s="196"/>
      <c r="K2199" s="196"/>
      <c r="L2199" s="273"/>
      <c r="M2199" s="725"/>
      <c r="N2199" s="34"/>
      <c r="O2199" s="422"/>
    </row>
    <row r="2200" spans="1:15" ht="17.25" hidden="1" outlineLevel="1" thickTop="1" thickBot="1" x14ac:dyDescent="0.25">
      <c r="A2200" s="1124">
        <v>3</v>
      </c>
      <c r="B2200" s="298"/>
      <c r="C2200" s="299"/>
      <c r="D2200" s="1197"/>
      <c r="E2200" s="1212" t="s">
        <v>15</v>
      </c>
      <c r="F2200" s="1182"/>
      <c r="G2200" s="1182"/>
      <c r="H2200" s="1180">
        <f>D2200*F2200</f>
        <v>0</v>
      </c>
      <c r="I2200" s="1204">
        <f>D2200*G2200</f>
        <v>0</v>
      </c>
      <c r="J2200" s="196">
        <f>SUM(H2200:I2200)</f>
        <v>0</v>
      </c>
      <c r="K2200" s="196">
        <f>J2200*1.27</f>
        <v>0</v>
      </c>
      <c r="L2200" s="273"/>
      <c r="M2200" s="1224"/>
      <c r="N2200" s="34"/>
      <c r="O2200" s="422"/>
    </row>
    <row r="2201" spans="1:15" ht="16.5" hidden="1" outlineLevel="1" thickTop="1" x14ac:dyDescent="0.2">
      <c r="A2201" s="1115"/>
      <c r="B2201" s="187"/>
      <c r="C2201" s="294"/>
      <c r="D2201" s="1198"/>
      <c r="E2201" s="1213"/>
      <c r="F2201" s="1183"/>
      <c r="G2201" s="1183"/>
      <c r="H2201" s="1181"/>
      <c r="I2201" s="1205"/>
      <c r="J2201" s="196"/>
      <c r="K2201" s="196"/>
      <c r="L2201" s="273"/>
      <c r="M2201" s="1224"/>
      <c r="N2201" s="34"/>
      <c r="O2201" s="422"/>
    </row>
    <row r="2202" spans="1:15" hidden="1" outlineLevel="1" x14ac:dyDescent="0.2">
      <c r="A2202" s="803">
        <v>4</v>
      </c>
      <c r="B2202" s="365"/>
      <c r="C2202" s="382"/>
      <c r="D2202" s="996"/>
      <c r="E2202" s="376"/>
      <c r="F2202" s="379"/>
      <c r="G2202" s="379"/>
      <c r="H2202" s="979">
        <f t="shared" ref="H2202:H2213" si="236">D2202*F2202</f>
        <v>0</v>
      </c>
      <c r="I2202" s="980">
        <f t="shared" ref="I2202:I2213" si="237">D2202*G2202</f>
        <v>0</v>
      </c>
      <c r="J2202" s="186">
        <f t="shared" ref="J2202:J2213" si="238">SUM(H2202:I2202)</f>
        <v>0</v>
      </c>
      <c r="K2202" s="186">
        <f t="shared" ref="K2202:K2213" si="239">J2202*1.27</f>
        <v>0</v>
      </c>
      <c r="L2202" s="994"/>
      <c r="M2202" s="47"/>
      <c r="N2202" s="34"/>
      <c r="O2202" s="422"/>
    </row>
    <row r="2203" spans="1:15" hidden="1" outlineLevel="1" x14ac:dyDescent="0.2">
      <c r="A2203" s="804">
        <v>5</v>
      </c>
      <c r="B2203" s="794"/>
      <c r="C2203" s="795"/>
      <c r="D2203" s="792"/>
      <c r="E2203" s="796"/>
      <c r="F2203" s="790"/>
      <c r="G2203" s="790"/>
      <c r="H2203" s="997">
        <f t="shared" si="236"/>
        <v>0</v>
      </c>
      <c r="I2203" s="998">
        <f t="shared" si="237"/>
        <v>0</v>
      </c>
      <c r="J2203" s="186">
        <f t="shared" si="238"/>
        <v>0</v>
      </c>
      <c r="K2203" s="186">
        <f t="shared" si="239"/>
        <v>0</v>
      </c>
      <c r="L2203" s="994"/>
      <c r="M2203" s="47"/>
      <c r="N2203" s="34"/>
      <c r="O2203" s="422"/>
    </row>
    <row r="2204" spans="1:15" hidden="1" outlineLevel="1" x14ac:dyDescent="0.2">
      <c r="A2204" s="803">
        <v>6</v>
      </c>
      <c r="B2204" s="365"/>
      <c r="C2204" s="382"/>
      <c r="D2204" s="996"/>
      <c r="E2204" s="376"/>
      <c r="F2204" s="379"/>
      <c r="G2204" s="379"/>
      <c r="H2204" s="979">
        <f t="shared" si="236"/>
        <v>0</v>
      </c>
      <c r="I2204" s="980">
        <f t="shared" si="237"/>
        <v>0</v>
      </c>
      <c r="J2204" s="186">
        <f t="shared" si="238"/>
        <v>0</v>
      </c>
      <c r="K2204" s="186">
        <f t="shared" si="239"/>
        <v>0</v>
      </c>
      <c r="L2204" s="994"/>
      <c r="M2204" s="47"/>
      <c r="N2204" s="34"/>
      <c r="O2204" s="422"/>
    </row>
    <row r="2205" spans="1:15" hidden="1" outlineLevel="1" x14ac:dyDescent="0.2">
      <c r="A2205" s="804">
        <v>7</v>
      </c>
      <c r="B2205" s="365"/>
      <c r="C2205" s="382"/>
      <c r="D2205" s="996"/>
      <c r="E2205" s="376"/>
      <c r="F2205" s="379"/>
      <c r="G2205" s="379"/>
      <c r="H2205" s="979">
        <f t="shared" si="236"/>
        <v>0</v>
      </c>
      <c r="I2205" s="980">
        <f t="shared" si="237"/>
        <v>0</v>
      </c>
      <c r="J2205" s="186">
        <f t="shared" si="238"/>
        <v>0</v>
      </c>
      <c r="K2205" s="186">
        <f t="shared" si="239"/>
        <v>0</v>
      </c>
      <c r="L2205" s="994"/>
      <c r="M2205" s="47"/>
      <c r="N2205" s="34"/>
      <c r="O2205" s="422"/>
    </row>
    <row r="2206" spans="1:15" hidden="1" outlineLevel="1" x14ac:dyDescent="0.2">
      <c r="A2206" s="803">
        <v>8</v>
      </c>
      <c r="B2206" s="794"/>
      <c r="C2206" s="795"/>
      <c r="D2206" s="792"/>
      <c r="E2206" s="796"/>
      <c r="F2206" s="790"/>
      <c r="G2206" s="790"/>
      <c r="H2206" s="997">
        <f t="shared" si="236"/>
        <v>0</v>
      </c>
      <c r="I2206" s="998">
        <f t="shared" si="237"/>
        <v>0</v>
      </c>
      <c r="J2206" s="186">
        <f t="shared" si="238"/>
        <v>0</v>
      </c>
      <c r="K2206" s="186">
        <f t="shared" si="239"/>
        <v>0</v>
      </c>
      <c r="L2206" s="994"/>
      <c r="M2206" s="47"/>
      <c r="N2206" s="34"/>
      <c r="O2206" s="422"/>
    </row>
    <row r="2207" spans="1:15" hidden="1" outlineLevel="1" x14ac:dyDescent="0.2">
      <c r="A2207" s="804">
        <v>9</v>
      </c>
      <c r="B2207" s="365"/>
      <c r="C2207" s="382"/>
      <c r="D2207" s="996"/>
      <c r="E2207" s="376"/>
      <c r="F2207" s="379"/>
      <c r="G2207" s="379"/>
      <c r="H2207" s="979">
        <f t="shared" si="236"/>
        <v>0</v>
      </c>
      <c r="I2207" s="980">
        <f t="shared" si="237"/>
        <v>0</v>
      </c>
      <c r="J2207" s="186">
        <f t="shared" si="238"/>
        <v>0</v>
      </c>
      <c r="K2207" s="186">
        <f t="shared" si="239"/>
        <v>0</v>
      </c>
      <c r="L2207" s="994"/>
      <c r="M2207" s="47"/>
      <c r="N2207" s="34"/>
      <c r="O2207" s="422"/>
    </row>
    <row r="2208" spans="1:15" hidden="1" outlineLevel="1" x14ac:dyDescent="0.2">
      <c r="A2208" s="803">
        <v>10</v>
      </c>
      <c r="B2208" s="365"/>
      <c r="C2208" s="382"/>
      <c r="D2208" s="996"/>
      <c r="E2208" s="376"/>
      <c r="F2208" s="379"/>
      <c r="G2208" s="379"/>
      <c r="H2208" s="979">
        <f t="shared" si="236"/>
        <v>0</v>
      </c>
      <c r="I2208" s="980">
        <f t="shared" si="237"/>
        <v>0</v>
      </c>
      <c r="J2208" s="186">
        <f t="shared" si="238"/>
        <v>0</v>
      </c>
      <c r="K2208" s="186">
        <f t="shared" si="239"/>
        <v>0</v>
      </c>
      <c r="L2208" s="994"/>
      <c r="M2208" s="47"/>
      <c r="N2208" s="34"/>
      <c r="O2208" s="422"/>
    </row>
    <row r="2209" spans="1:15" hidden="1" outlineLevel="1" x14ac:dyDescent="0.2">
      <c r="A2209" s="804">
        <v>11</v>
      </c>
      <c r="B2209" s="365"/>
      <c r="C2209" s="382"/>
      <c r="D2209" s="996"/>
      <c r="E2209" s="376"/>
      <c r="F2209" s="379"/>
      <c r="G2209" s="379"/>
      <c r="H2209" s="979">
        <f t="shared" si="236"/>
        <v>0</v>
      </c>
      <c r="I2209" s="980">
        <f t="shared" si="237"/>
        <v>0</v>
      </c>
      <c r="J2209" s="186">
        <f t="shared" si="238"/>
        <v>0</v>
      </c>
      <c r="K2209" s="186">
        <f t="shared" si="239"/>
        <v>0</v>
      </c>
      <c r="L2209" s="994"/>
      <c r="M2209" s="47"/>
      <c r="N2209" s="34"/>
      <c r="O2209" s="422"/>
    </row>
    <row r="2210" spans="1:15" hidden="1" outlineLevel="1" x14ac:dyDescent="0.2">
      <c r="A2210" s="803">
        <v>12</v>
      </c>
      <c r="B2210" s="794"/>
      <c r="C2210" s="795"/>
      <c r="D2210" s="792"/>
      <c r="E2210" s="796"/>
      <c r="F2210" s="790"/>
      <c r="G2210" s="790"/>
      <c r="H2210" s="997">
        <f t="shared" si="236"/>
        <v>0</v>
      </c>
      <c r="I2210" s="998">
        <f t="shared" si="237"/>
        <v>0</v>
      </c>
      <c r="J2210" s="186">
        <f t="shared" si="238"/>
        <v>0</v>
      </c>
      <c r="K2210" s="186">
        <f t="shared" si="239"/>
        <v>0</v>
      </c>
      <c r="L2210" s="994"/>
      <c r="M2210" s="47"/>
      <c r="N2210" s="34"/>
      <c r="O2210" s="422"/>
    </row>
    <row r="2211" spans="1:15" hidden="1" outlineLevel="1" x14ac:dyDescent="0.2">
      <c r="A2211" s="804">
        <v>13</v>
      </c>
      <c r="B2211" s="365"/>
      <c r="C2211" s="382"/>
      <c r="D2211" s="996"/>
      <c r="E2211" s="376"/>
      <c r="F2211" s="379"/>
      <c r="G2211" s="379"/>
      <c r="H2211" s="979">
        <f t="shared" si="236"/>
        <v>0</v>
      </c>
      <c r="I2211" s="980">
        <f t="shared" si="237"/>
        <v>0</v>
      </c>
      <c r="J2211" s="186">
        <f t="shared" si="238"/>
        <v>0</v>
      </c>
      <c r="K2211" s="186">
        <f t="shared" si="239"/>
        <v>0</v>
      </c>
      <c r="L2211" s="994"/>
      <c r="M2211" s="47"/>
      <c r="N2211" s="34"/>
      <c r="O2211" s="422"/>
    </row>
    <row r="2212" spans="1:15" hidden="1" outlineLevel="1" x14ac:dyDescent="0.2">
      <c r="A2212" s="803">
        <v>14</v>
      </c>
      <c r="B2212" s="365"/>
      <c r="C2212" s="382"/>
      <c r="D2212" s="996"/>
      <c r="E2212" s="376"/>
      <c r="F2212" s="379"/>
      <c r="G2212" s="379"/>
      <c r="H2212" s="979">
        <f t="shared" si="236"/>
        <v>0</v>
      </c>
      <c r="I2212" s="980">
        <f t="shared" si="237"/>
        <v>0</v>
      </c>
      <c r="J2212" s="186">
        <f t="shared" si="238"/>
        <v>0</v>
      </c>
      <c r="K2212" s="186">
        <f t="shared" si="239"/>
        <v>0</v>
      </c>
      <c r="L2212" s="994"/>
      <c r="M2212" s="47"/>
      <c r="N2212" s="34"/>
      <c r="O2212" s="422"/>
    </row>
    <row r="2213" spans="1:15" s="537" customFormat="1" ht="13.5" hidden="1" outlineLevel="1" thickBot="1" x14ac:dyDescent="0.25">
      <c r="A2213" s="805">
        <v>15</v>
      </c>
      <c r="B2213" s="798" t="s">
        <v>147</v>
      </c>
      <c r="C2213" s="797"/>
      <c r="D2213" s="793"/>
      <c r="E2213" s="798" t="s">
        <v>26</v>
      </c>
      <c r="F2213" s="791"/>
      <c r="G2213" s="791"/>
      <c r="H2213" s="949">
        <f t="shared" si="236"/>
        <v>0</v>
      </c>
      <c r="I2213" s="952">
        <f t="shared" si="237"/>
        <v>0</v>
      </c>
      <c r="J2213" s="196">
        <f t="shared" si="238"/>
        <v>0</v>
      </c>
      <c r="K2213" s="196">
        <f t="shared" si="239"/>
        <v>0</v>
      </c>
      <c r="L2213" s="273"/>
      <c r="M2213" s="47"/>
      <c r="N2213" s="34"/>
    </row>
    <row r="2214" spans="1:15" s="537" customFormat="1" ht="28.5" hidden="1" customHeight="1" outlineLevel="1" thickBot="1" x14ac:dyDescent="0.25">
      <c r="A2214" s="1118" t="s">
        <v>321</v>
      </c>
      <c r="B2214" s="1119"/>
      <c r="C2214" s="799"/>
      <c r="D2214" s="800"/>
      <c r="E2214" s="801"/>
      <c r="F2214" s="802"/>
      <c r="G2214" s="802"/>
      <c r="H2214" s="198">
        <f>ROUND(SUM(H2193:H2213),0)</f>
        <v>0</v>
      </c>
      <c r="I2214" s="198">
        <f>ROUND(SUM(I2193:I2213),0)</f>
        <v>0</v>
      </c>
      <c r="J2214" s="199">
        <f>ROUND(SUM(J2194:J2213),0)</f>
        <v>0</v>
      </c>
      <c r="K2214" s="199">
        <f>ROUND(SUM(K2194:K2213),0)</f>
        <v>0</v>
      </c>
      <c r="L2214" s="274"/>
      <c r="M2214" s="47"/>
      <c r="N2214" s="34"/>
    </row>
    <row r="2215" spans="1:15" ht="27.75" hidden="1" customHeight="1" outlineLevel="1" thickBot="1" x14ac:dyDescent="0.25">
      <c r="A2215" s="1121" t="s">
        <v>267</v>
      </c>
      <c r="B2215" s="1122"/>
      <c r="C2215" s="1122"/>
      <c r="D2215" s="1122"/>
      <c r="E2215" s="1122"/>
      <c r="F2215" s="1122"/>
      <c r="G2215" s="1122"/>
      <c r="H2215" s="1122"/>
      <c r="I2215" s="1123"/>
      <c r="J2215" s="855"/>
      <c r="K2215" s="855"/>
      <c r="L2215" s="469"/>
      <c r="M2215" s="467"/>
    </row>
    <row r="2216" spans="1:15" s="537" customFormat="1" ht="15.75" hidden="1" outlineLevel="1" x14ac:dyDescent="0.2">
      <c r="A2216" s="1210">
        <v>1</v>
      </c>
      <c r="B2216" s="298"/>
      <c r="C2216" s="706"/>
      <c r="D2216" s="1219"/>
      <c r="E2216" s="1218" t="s">
        <v>21</v>
      </c>
      <c r="F2216" s="1209"/>
      <c r="G2216" s="1209"/>
      <c r="H2216" s="1223">
        <f>D2216*F2216</f>
        <v>0</v>
      </c>
      <c r="I2216" s="1202">
        <f>D2216*G2216</f>
        <v>0</v>
      </c>
      <c r="J2216" s="196">
        <f>SUM(H2216:I2216)</f>
        <v>0</v>
      </c>
      <c r="K2216" s="196">
        <f>J2216*1.27</f>
        <v>0</v>
      </c>
      <c r="L2216" s="273"/>
      <c r="M2216" s="1224"/>
      <c r="N2216" s="34"/>
    </row>
    <row r="2217" spans="1:15" s="537" customFormat="1" ht="15.75" hidden="1" outlineLevel="1" x14ac:dyDescent="0.2">
      <c r="A2217" s="1211"/>
      <c r="B2217" s="35"/>
      <c r="C2217" s="684"/>
      <c r="D2217" s="1220"/>
      <c r="E2217" s="1096"/>
      <c r="F2217" s="1094"/>
      <c r="G2217" s="1094"/>
      <c r="H2217" s="1125"/>
      <c r="I2217" s="1126"/>
      <c r="J2217" s="196"/>
      <c r="K2217" s="196"/>
      <c r="L2217" s="273"/>
      <c r="M2217" s="1224"/>
      <c r="N2217" s="34"/>
    </row>
    <row r="2218" spans="1:15" hidden="1" outlineLevel="1" x14ac:dyDescent="0.2">
      <c r="A2218" s="995">
        <v>2</v>
      </c>
      <c r="B2218" s="365"/>
      <c r="C2218" s="382"/>
      <c r="D2218" s="806"/>
      <c r="E2218" s="376"/>
      <c r="F2218" s="379"/>
      <c r="G2218" s="379"/>
      <c r="H2218" s="979">
        <f>D2218*F2218</f>
        <v>0</v>
      </c>
      <c r="I2218" s="980">
        <f>D2218*G2218</f>
        <v>0</v>
      </c>
      <c r="J2218" s="186">
        <f>SUM(H2218:I2218)</f>
        <v>0</v>
      </c>
      <c r="K2218" s="186">
        <f>J2218*1.27</f>
        <v>0</v>
      </c>
      <c r="L2218" s="994"/>
      <c r="M2218" s="47"/>
      <c r="N2218" s="34"/>
      <c r="O2218" s="422"/>
    </row>
    <row r="2219" spans="1:15" hidden="1" outlineLevel="1" x14ac:dyDescent="0.2">
      <c r="A2219" s="995">
        <v>3</v>
      </c>
      <c r="B2219" s="365"/>
      <c r="C2219" s="382"/>
      <c r="D2219" s="806"/>
      <c r="E2219" s="376"/>
      <c r="F2219" s="379"/>
      <c r="G2219" s="379"/>
      <c r="H2219" s="979">
        <f>D2219*F2219</f>
        <v>0</v>
      </c>
      <c r="I2219" s="980">
        <f>D2219*G2219</f>
        <v>0</v>
      </c>
      <c r="J2219" s="186">
        <f>SUM(H2219:I2219)</f>
        <v>0</v>
      </c>
      <c r="K2219" s="186">
        <f>J2219*1.27</f>
        <v>0</v>
      </c>
      <c r="L2219" s="994"/>
      <c r="M2219" s="47"/>
      <c r="N2219" s="34"/>
      <c r="O2219" s="422"/>
    </row>
    <row r="2220" spans="1:15" hidden="1" outlineLevel="1" x14ac:dyDescent="0.2">
      <c r="A2220" s="995">
        <v>4</v>
      </c>
      <c r="B2220" s="365"/>
      <c r="C2220" s="382"/>
      <c r="D2220" s="806"/>
      <c r="E2220" s="376"/>
      <c r="F2220" s="379"/>
      <c r="G2220" s="379"/>
      <c r="H2220" s="979">
        <f>D2220*F2220</f>
        <v>0</v>
      </c>
      <c r="I2220" s="980">
        <f>D2220*G2220</f>
        <v>0</v>
      </c>
      <c r="J2220" s="186">
        <f>SUM(H2220:I2220)</f>
        <v>0</v>
      </c>
      <c r="K2220" s="186">
        <f>J2220*1.27</f>
        <v>0</v>
      </c>
      <c r="L2220" s="994"/>
      <c r="M2220" s="47"/>
      <c r="N2220" s="34"/>
      <c r="O2220" s="422"/>
    </row>
    <row r="2221" spans="1:15" s="422" customFormat="1" ht="13.5" hidden="1" outlineLevel="1" thickBot="1" x14ac:dyDescent="0.25">
      <c r="A2221" s="15">
        <v>5</v>
      </c>
      <c r="B2221" s="791"/>
      <c r="C2221" s="797"/>
      <c r="D2221" s="807"/>
      <c r="E2221" s="791"/>
      <c r="F2221" s="791"/>
      <c r="G2221" s="791"/>
      <c r="H2221" s="979">
        <f>D2221*F2221</f>
        <v>0</v>
      </c>
      <c r="I2221" s="980">
        <f>D2221*G2221</f>
        <v>0</v>
      </c>
      <c r="J2221" s="186">
        <f>SUM(H2221:I2221)</f>
        <v>0</v>
      </c>
      <c r="K2221" s="186">
        <f>J2221*1.27</f>
        <v>0</v>
      </c>
      <c r="L2221" s="994"/>
      <c r="M2221" s="46"/>
      <c r="N2221" s="34"/>
    </row>
    <row r="2222" spans="1:15" s="17" customFormat="1" ht="28.5" hidden="1" customHeight="1" outlineLevel="1" thickBot="1" x14ac:dyDescent="0.25">
      <c r="A2222" s="1110" t="s">
        <v>322</v>
      </c>
      <c r="B2222" s="1111"/>
      <c r="C2222" s="799"/>
      <c r="D2222" s="808"/>
      <c r="E2222" s="809"/>
      <c r="F2222" s="810"/>
      <c r="G2222" s="810"/>
      <c r="H2222" s="198">
        <f>ROUND(SUM(H2216:H2221),0)</f>
        <v>0</v>
      </c>
      <c r="I2222" s="198">
        <f>ROUND(SUM(I2216:I2221),0)</f>
        <v>0</v>
      </c>
      <c r="J2222" s="199">
        <f>ROUND(SUM(J2216:J2221),0)</f>
        <v>0</v>
      </c>
      <c r="K2222" s="199">
        <f>ROUND(SUM(K2216:K2221),0)</f>
        <v>0</v>
      </c>
      <c r="L2222" s="274"/>
      <c r="M2222" s="46"/>
      <c r="N2222" s="34"/>
      <c r="O2222" s="23"/>
    </row>
    <row r="2223" spans="1:15" ht="25.5" customHeight="1" collapsed="1" thickBot="1" x14ac:dyDescent="0.25">
      <c r="A2223" s="643">
        <f>'18'!A67</f>
        <v>0</v>
      </c>
      <c r="B2223" s="644">
        <f>'18'!B67</f>
        <v>0</v>
      </c>
      <c r="C2223" s="645">
        <f>'18'!E67</f>
        <v>0</v>
      </c>
      <c r="D2223" s="645">
        <f>'18'!F67</f>
        <v>0</v>
      </c>
      <c r="E2223" s="645">
        <f>'18'!G67</f>
        <v>0</v>
      </c>
      <c r="F2223" s="1221" t="s">
        <v>20</v>
      </c>
      <c r="G2223" s="1222"/>
      <c r="H2223" s="200">
        <f>H2214+H2222</f>
        <v>0</v>
      </c>
      <c r="I2223" s="201">
        <f>I2214+I2222</f>
        <v>0</v>
      </c>
      <c r="J2223" s="202">
        <f>J2214+J2222</f>
        <v>0</v>
      </c>
      <c r="K2223" s="202">
        <f>K2214+K2222</f>
        <v>0</v>
      </c>
      <c r="L2223" s="300">
        <f>IF(K2194&gt;0,1,0)</f>
        <v>0</v>
      </c>
    </row>
    <row r="2224" spans="1:15" ht="5.25" customHeight="1" thickTop="1" x14ac:dyDescent="0.2">
      <c r="A2224" s="1217"/>
      <c r="B2224" s="1109"/>
      <c r="C2224" s="195"/>
      <c r="D2224" s="276"/>
      <c r="E2224" s="207"/>
      <c r="F2224" s="203"/>
      <c r="G2224" s="203"/>
      <c r="H2224" s="203"/>
      <c r="I2224" s="204"/>
      <c r="J2224" s="205"/>
      <c r="K2224" s="205"/>
      <c r="L2224" s="300"/>
    </row>
    <row r="2225" spans="1:13" ht="12.75" customHeight="1" x14ac:dyDescent="0.2">
      <c r="A2225" s="1207" t="s">
        <v>319</v>
      </c>
      <c r="B2225" s="1208"/>
      <c r="C2225" s="1199">
        <f>K2214</f>
        <v>0</v>
      </c>
      <c r="D2225" s="1199"/>
      <c r="E2225" s="1200"/>
      <c r="F2225" s="811"/>
      <c r="G2225" s="811"/>
      <c r="H2225" s="313">
        <f>H2214</f>
        <v>0</v>
      </c>
      <c r="I2225" s="314">
        <f>I2214</f>
        <v>0</v>
      </c>
      <c r="J2225" s="205"/>
      <c r="K2225" s="205"/>
      <c r="L2225" s="300">
        <f>IF(K2197&gt;0,1,0)</f>
        <v>0</v>
      </c>
      <c r="M2225" s="47"/>
    </row>
    <row r="2226" spans="1:13" ht="12.75" customHeight="1" x14ac:dyDescent="0.2">
      <c r="A2226" s="1185" t="s">
        <v>320</v>
      </c>
      <c r="B2226" s="1186"/>
      <c r="C2226" s="1215">
        <f>K2222</f>
        <v>0</v>
      </c>
      <c r="D2226" s="1215"/>
      <c r="E2226" s="1201"/>
      <c r="F2226" s="812"/>
      <c r="G2226" s="812"/>
      <c r="H2226" s="315">
        <f>H2222</f>
        <v>0</v>
      </c>
      <c r="I2226" s="316">
        <f>I2222</f>
        <v>0</v>
      </c>
      <c r="J2226" s="205"/>
      <c r="K2226" s="205"/>
      <c r="L2226" s="275"/>
      <c r="M2226" s="47"/>
    </row>
    <row r="2227" spans="1:13" ht="12.75" customHeight="1" thickBot="1" x14ac:dyDescent="0.3">
      <c r="A2227" s="1193" t="s">
        <v>145</v>
      </c>
      <c r="B2227" s="1194"/>
      <c r="C2227" s="1195">
        <f>SUM(C2225:D2226)</f>
        <v>0</v>
      </c>
      <c r="D2227" s="1196"/>
      <c r="E2227" s="292" t="str">
        <f>IF(C2227=K2223,"","Hiba!")</f>
        <v/>
      </c>
      <c r="F2227" s="813"/>
      <c r="G2227" s="813"/>
      <c r="H2227" s="813"/>
      <c r="I2227" s="814"/>
      <c r="J2227" s="205"/>
      <c r="K2227" s="205"/>
      <c r="L2227" s="275"/>
      <c r="M2227" s="47"/>
    </row>
  </sheetData>
  <sheetProtection formatCells="0" formatColumns="0" formatRows="0" insertRows="0" sort="0" autoFilter="0" pivotTables="0"/>
  <protectedRanges>
    <protectedRange sqref="A45:IV48 A53:IV77 A49:A52 C49:IV52" name="Tartomány2"/>
    <protectedRange sqref="A8:IV40 B49:B52 B86:B89 B123:B126 B160:B163 B197:B200 B234:B237 B271:B274 B308:B311 B345:B348 B382:B385 B419:B422 B456:B459 B493:B496 B530:B533 B567:B570 B604:B607 B641:B644 B678:B681 B715:B718 B752:B755 B789:B792 B826:B829 B863:B866 B900:B903 B937:B940 B974:B977 B1011:B1014 B1048:B1051 B1085:B1088 B1122:B1125 B1159:B1162 B1196:B1199 B1233:B1236 B1270:B1273 B1307:B1310 B1344:B1347 B1381:B1384 B1418:B1421 B1455:B1458 B1492:B1495 B1529:B1532 B1566:B1569 B1603:B1606 B1640:B1643 B1677:B1680 B1714:B1717 B1751:B1754 B1788:B1791 B1825:B1828 B1862:B1865 B1899:B1902 B1936:B1939 B1973:B1976 B2010:B2013 B2047:B2050 B2084:B2087 B2121:B2124 B2158:B2161 B2195:B2198" name="Tartomány1"/>
  </protectedRanges>
  <dataConsolidate/>
  <customSheetViews>
    <customSheetView guid="{9DBB59B6-7CA7-4085-97B7-26C01D2F3151}" showPageBreaks="1" printArea="1" hiddenRows="1" hiddenColumns="1" view="pageBreakPreview">
      <selection sqref="A1:I1"/>
      <pageMargins left="0.27559055118110237" right="0.23622047244094491" top="0.59055118110236227" bottom="0.35433070866141736" header="0.23622047244094491" footer="0.23622047244094491"/>
      <pageSetup paperSize="9" scale="80" orientation="portrait" r:id="rId1"/>
      <headerFooter>
        <oddHeader>&amp;L&amp;"Arial,Félkövér dőlt"&amp;12Árajánlat&amp;R&amp;"Arial,Félkövér dőlt"&amp;12Egyedi fűtéssel rendelkező ingatlanok gépészeti korszerűsítése(Fűtési-, HMV rendszer korszerűsítése)</oddHeader>
      </headerFooter>
    </customSheetView>
  </customSheetViews>
  <mergeCells count="2711">
    <mergeCell ref="M2009:M2010"/>
    <mergeCell ref="D2012:D2014"/>
    <mergeCell ref="F1994:F1995"/>
    <mergeCell ref="I1824:I1826"/>
    <mergeCell ref="H1867:H1868"/>
    <mergeCell ref="H1824:H1826"/>
    <mergeCell ref="E1824:E1826"/>
    <mergeCell ref="F1824:F1826"/>
    <mergeCell ref="I1972:I1974"/>
    <mergeCell ref="H2046:H2048"/>
    <mergeCell ref="F2112:G2112"/>
    <mergeCell ref="A2113:B2113"/>
    <mergeCell ref="A2086:A2088"/>
    <mergeCell ref="D2086:D2088"/>
    <mergeCell ref="E1975:E1977"/>
    <mergeCell ref="F1975:F1977"/>
    <mergeCell ref="A1972:A1974"/>
    <mergeCell ref="D1972:D1974"/>
    <mergeCell ref="M2046:M2047"/>
    <mergeCell ref="A2046:A2048"/>
    <mergeCell ref="M2083:M2084"/>
    <mergeCell ref="A2111:B2111"/>
    <mergeCell ref="G2089:G2090"/>
    <mergeCell ref="H1975:H1977"/>
    <mergeCell ref="E1978:E1979"/>
    <mergeCell ref="M1975:M1976"/>
    <mergeCell ref="A1975:A1977"/>
    <mergeCell ref="D1975:D1977"/>
    <mergeCell ref="M2012:M2013"/>
    <mergeCell ref="A1992:B1992"/>
    <mergeCell ref="A1993:I1993"/>
    <mergeCell ref="A1994:A1995"/>
    <mergeCell ref="M1994:M1995"/>
    <mergeCell ref="D1994:D1995"/>
    <mergeCell ref="E1994:E1995"/>
    <mergeCell ref="A1713:A1715"/>
    <mergeCell ref="D1713:D1715"/>
    <mergeCell ref="E1713:E1715"/>
    <mergeCell ref="F1713:F1715"/>
    <mergeCell ref="E1661:E1662"/>
    <mergeCell ref="H1790:H1792"/>
    <mergeCell ref="M1756:M1757"/>
    <mergeCell ref="A1786:I1786"/>
    <mergeCell ref="A1787:A1789"/>
    <mergeCell ref="M1830:M1831"/>
    <mergeCell ref="A1756:A1757"/>
    <mergeCell ref="D1756:D1757"/>
    <mergeCell ref="E1756:E1757"/>
    <mergeCell ref="M1824:M1825"/>
    <mergeCell ref="G2083:G2085"/>
    <mergeCell ref="H2083:H2085"/>
    <mergeCell ref="H1898:H1900"/>
    <mergeCell ref="E1864:E1866"/>
    <mergeCell ref="F1864:F1866"/>
    <mergeCell ref="G1864:G1866"/>
    <mergeCell ref="F1867:F1868"/>
    <mergeCell ref="G1972:G1974"/>
    <mergeCell ref="H1972:H1974"/>
    <mergeCell ref="E1901:E1903"/>
    <mergeCell ref="M1867:M1868"/>
    <mergeCell ref="A1897:I1897"/>
    <mergeCell ref="A1898:A1900"/>
    <mergeCell ref="D1898:D1900"/>
    <mergeCell ref="E1898:E1900"/>
    <mergeCell ref="M1827:M1828"/>
    <mergeCell ref="H1846:H1847"/>
    <mergeCell ref="A1855:B1855"/>
    <mergeCell ref="E1476:E1477"/>
    <mergeCell ref="G1476:G1477"/>
    <mergeCell ref="F1608:F1609"/>
    <mergeCell ref="G1608:G1609"/>
    <mergeCell ref="H1608:H1609"/>
    <mergeCell ref="H1568:H1570"/>
    <mergeCell ref="F1568:F1570"/>
    <mergeCell ref="G1568:G1570"/>
    <mergeCell ref="G1491:G1493"/>
    <mergeCell ref="H1491:H1493"/>
    <mergeCell ref="A1490:I1490"/>
    <mergeCell ref="M1565:M1566"/>
    <mergeCell ref="A1534:A1535"/>
    <mergeCell ref="M1639:M1640"/>
    <mergeCell ref="A1608:A1609"/>
    <mergeCell ref="D1608:D1609"/>
    <mergeCell ref="E1608:E1609"/>
    <mergeCell ref="H1534:H1535"/>
    <mergeCell ref="M1550:M1551"/>
    <mergeCell ref="D1550:D1551"/>
    <mergeCell ref="E1550:E1551"/>
    <mergeCell ref="F1457:F1459"/>
    <mergeCell ref="G1457:G1459"/>
    <mergeCell ref="H1457:H1459"/>
    <mergeCell ref="A1491:A1493"/>
    <mergeCell ref="D1491:D1493"/>
    <mergeCell ref="E1491:E1493"/>
    <mergeCell ref="F1491:F1493"/>
    <mergeCell ref="A1460:A1461"/>
    <mergeCell ref="D1460:D1461"/>
    <mergeCell ref="E1460:E1461"/>
    <mergeCell ref="F1460:F1461"/>
    <mergeCell ref="F1483:G1483"/>
    <mergeCell ref="A1484:B1484"/>
    <mergeCell ref="I1491:I1493"/>
    <mergeCell ref="M1491:M1492"/>
    <mergeCell ref="G1494:G1496"/>
    <mergeCell ref="A1494:A1496"/>
    <mergeCell ref="D1494:D1496"/>
    <mergeCell ref="E1494:E1496"/>
    <mergeCell ref="H1494:H1496"/>
    <mergeCell ref="I1494:I1496"/>
    <mergeCell ref="F1494:F1496"/>
    <mergeCell ref="M1494:M1495"/>
    <mergeCell ref="A1487:B1487"/>
    <mergeCell ref="C1487:D1487"/>
    <mergeCell ref="I1460:I1461"/>
    <mergeCell ref="M1460:M1461"/>
    <mergeCell ref="A1474:B1474"/>
    <mergeCell ref="A1475:I1475"/>
    <mergeCell ref="F1476:F1477"/>
    <mergeCell ref="M1476:M1477"/>
    <mergeCell ref="D1476:D1477"/>
    <mergeCell ref="I1457:I1459"/>
    <mergeCell ref="A1253:I1253"/>
    <mergeCell ref="H1476:H1477"/>
    <mergeCell ref="I1476:I1477"/>
    <mergeCell ref="A1476:A1477"/>
    <mergeCell ref="E1420:E1422"/>
    <mergeCell ref="F1420:F1422"/>
    <mergeCell ref="G1420:G1422"/>
    <mergeCell ref="A1386:A1387"/>
    <mergeCell ref="A1272:A1274"/>
    <mergeCell ref="A1485:B1485"/>
    <mergeCell ref="C1485:D1485"/>
    <mergeCell ref="E1485:E1486"/>
    <mergeCell ref="A1486:B1486"/>
    <mergeCell ref="C1486:D1486"/>
    <mergeCell ref="H1460:H1461"/>
    <mergeCell ref="A1457:A1459"/>
    <mergeCell ref="D1420:D1422"/>
    <mergeCell ref="A1420:A1422"/>
    <mergeCell ref="D1439:D1440"/>
    <mergeCell ref="E1439:E1440"/>
    <mergeCell ref="A1482:B1482"/>
    <mergeCell ref="E1457:E1459"/>
    <mergeCell ref="E1454:E1456"/>
    <mergeCell ref="A1445:B1445"/>
    <mergeCell ref="G1460:G1461"/>
    <mergeCell ref="H1420:H1422"/>
    <mergeCell ref="E1417:E1419"/>
    <mergeCell ref="F1417:F1419"/>
    <mergeCell ref="G1417:G1419"/>
    <mergeCell ref="H1417:H1419"/>
    <mergeCell ref="H1439:H1440"/>
    <mergeCell ref="M1269:M1270"/>
    <mergeCell ref="A1269:A1271"/>
    <mergeCell ref="D1269:D1271"/>
    <mergeCell ref="F1269:F1271"/>
    <mergeCell ref="H1269:H1271"/>
    <mergeCell ref="A1228:B1228"/>
    <mergeCell ref="C1228:D1228"/>
    <mergeCell ref="M1235:M1236"/>
    <mergeCell ref="A1252:B1252"/>
    <mergeCell ref="F1232:F1234"/>
    <mergeCell ref="A1238:A1239"/>
    <mergeCell ref="D1238:D1239"/>
    <mergeCell ref="E1238:E1239"/>
    <mergeCell ref="M1238:M1239"/>
    <mergeCell ref="G1232:G1234"/>
    <mergeCell ref="M1232:M1233"/>
    <mergeCell ref="A1254:A1255"/>
    <mergeCell ref="M1254:M1255"/>
    <mergeCell ref="D1254:D1255"/>
    <mergeCell ref="E1235:E1237"/>
    <mergeCell ref="F1238:F1239"/>
    <mergeCell ref="F1254:F1255"/>
    <mergeCell ref="H1232:H1234"/>
    <mergeCell ref="I1235:I1237"/>
    <mergeCell ref="A1232:A1234"/>
    <mergeCell ref="M1275:M1276"/>
    <mergeCell ref="A1275:A1276"/>
    <mergeCell ref="A1216:I1216"/>
    <mergeCell ref="A1217:A1218"/>
    <mergeCell ref="M1084:M1085"/>
    <mergeCell ref="M1217:M1218"/>
    <mergeCell ref="I1217:I1218"/>
    <mergeCell ref="D1217:D1218"/>
    <mergeCell ref="M1272:M1273"/>
    <mergeCell ref="A1260:B1260"/>
    <mergeCell ref="F1261:G1261"/>
    <mergeCell ref="A1262:B1262"/>
    <mergeCell ref="A1263:B1263"/>
    <mergeCell ref="A1235:A1237"/>
    <mergeCell ref="D1235:D1237"/>
    <mergeCell ref="F1235:F1237"/>
    <mergeCell ref="G1235:G1237"/>
    <mergeCell ref="G1238:G1239"/>
    <mergeCell ref="C1263:D1263"/>
    <mergeCell ref="E1263:E1264"/>
    <mergeCell ref="A1223:B1223"/>
    <mergeCell ref="F1224:G1224"/>
    <mergeCell ref="A1225:B1225"/>
    <mergeCell ref="A1226:B1226"/>
    <mergeCell ref="C1226:D1226"/>
    <mergeCell ref="E1226:E1227"/>
    <mergeCell ref="A1227:B1227"/>
    <mergeCell ref="C1227:D1227"/>
    <mergeCell ref="D1272:D1274"/>
    <mergeCell ref="E1272:E1274"/>
    <mergeCell ref="F1272:F1274"/>
    <mergeCell ref="G1272:G1274"/>
    <mergeCell ref="D1127:D1128"/>
    <mergeCell ref="E1127:E1128"/>
    <mergeCell ref="F1127:F1128"/>
    <mergeCell ref="G1127:G1128"/>
    <mergeCell ref="H1127:H1128"/>
    <mergeCell ref="G1084:G1086"/>
    <mergeCell ref="G1087:G1089"/>
    <mergeCell ref="H1087:H1089"/>
    <mergeCell ref="E1121:E1123"/>
    <mergeCell ref="A1120:I1120"/>
    <mergeCell ref="A1151:B1151"/>
    <mergeCell ref="M1032:M1033"/>
    <mergeCell ref="D1032:D1033"/>
    <mergeCell ref="E1032:E1033"/>
    <mergeCell ref="F1032:F1033"/>
    <mergeCell ref="A1077:B1077"/>
    <mergeCell ref="A1078:B1078"/>
    <mergeCell ref="A1038:B1038"/>
    <mergeCell ref="A1053:A1054"/>
    <mergeCell ref="A1084:A1086"/>
    <mergeCell ref="G1050:G1052"/>
    <mergeCell ref="H1050:H1052"/>
    <mergeCell ref="D1053:D1054"/>
    <mergeCell ref="D1084:D1086"/>
    <mergeCell ref="E1084:E1086"/>
    <mergeCell ref="F1084:F1086"/>
    <mergeCell ref="H1084:H1086"/>
    <mergeCell ref="H1069:H1070"/>
    <mergeCell ref="F1053:F1054"/>
    <mergeCell ref="G1053:G1054"/>
    <mergeCell ref="A1079:B1079"/>
    <mergeCell ref="A1047:A1049"/>
    <mergeCell ref="J1:K1"/>
    <mergeCell ref="J3:K4"/>
    <mergeCell ref="F350:F351"/>
    <mergeCell ref="G350:G351"/>
    <mergeCell ref="H350:H351"/>
    <mergeCell ref="I350:I351"/>
    <mergeCell ref="G310:G312"/>
    <mergeCell ref="H310:H312"/>
    <mergeCell ref="I88:I90"/>
    <mergeCell ref="J2:K2"/>
    <mergeCell ref="E255:E256"/>
    <mergeCell ref="F255:F256"/>
    <mergeCell ref="G255:G256"/>
    <mergeCell ref="F11:F13"/>
    <mergeCell ref="E122:E124"/>
    <mergeCell ref="E91:E92"/>
    <mergeCell ref="E54:E55"/>
    <mergeCell ref="F54:F55"/>
    <mergeCell ref="F85:F87"/>
    <mergeCell ref="F107:F108"/>
    <mergeCell ref="A1:I1"/>
    <mergeCell ref="A2:I2"/>
    <mergeCell ref="F4:G4"/>
    <mergeCell ref="A5:G5"/>
    <mergeCell ref="A6:G6"/>
    <mergeCell ref="I11:I13"/>
    <mergeCell ref="A7:G7"/>
    <mergeCell ref="A10:I10"/>
    <mergeCell ref="H11:H13"/>
    <mergeCell ref="A11:A13"/>
    <mergeCell ref="D307:D309"/>
    <mergeCell ref="E307:E309"/>
    <mergeCell ref="M366:M367"/>
    <mergeCell ref="D384:D386"/>
    <mergeCell ref="E384:E386"/>
    <mergeCell ref="I381:I383"/>
    <mergeCell ref="H384:H386"/>
    <mergeCell ref="E381:E383"/>
    <mergeCell ref="A366:A367"/>
    <mergeCell ref="M350:M351"/>
    <mergeCell ref="G313:G314"/>
    <mergeCell ref="F347:F349"/>
    <mergeCell ref="G344:G346"/>
    <mergeCell ref="G347:G349"/>
    <mergeCell ref="I347:I349"/>
    <mergeCell ref="F387:F388"/>
    <mergeCell ref="G381:G383"/>
    <mergeCell ref="H381:H383"/>
    <mergeCell ref="F366:F367"/>
    <mergeCell ref="H347:H349"/>
    <mergeCell ref="A387:A388"/>
    <mergeCell ref="F384:F386"/>
    <mergeCell ref="G384:G386"/>
    <mergeCell ref="G387:G388"/>
    <mergeCell ref="F381:F383"/>
    <mergeCell ref="A384:A386"/>
    <mergeCell ref="L3:L4"/>
    <mergeCell ref="D236:D238"/>
    <mergeCell ref="E236:E238"/>
    <mergeCell ref="F236:F238"/>
    <mergeCell ref="G236:G238"/>
    <mergeCell ref="H85:H87"/>
    <mergeCell ref="A47:I47"/>
    <mergeCell ref="C44:D44"/>
    <mergeCell ref="A88:A90"/>
    <mergeCell ref="A91:A92"/>
    <mergeCell ref="A402:I402"/>
    <mergeCell ref="A313:A314"/>
    <mergeCell ref="H403:H404"/>
    <mergeCell ref="I403:I404"/>
    <mergeCell ref="E403:E404"/>
    <mergeCell ref="D313:D314"/>
    <mergeCell ref="A327:B327"/>
    <mergeCell ref="D329:D330"/>
    <mergeCell ref="D347:D349"/>
    <mergeCell ref="E347:E349"/>
    <mergeCell ref="A347:A349"/>
    <mergeCell ref="E313:E314"/>
    <mergeCell ref="C339:D339"/>
    <mergeCell ref="I310:I312"/>
    <mergeCell ref="I329:I330"/>
    <mergeCell ref="A365:I365"/>
    <mergeCell ref="C375:D375"/>
    <mergeCell ref="E366:E367"/>
    <mergeCell ref="A350:A351"/>
    <mergeCell ref="A381:A383"/>
    <mergeCell ref="G91:G92"/>
    <mergeCell ref="H91:H92"/>
    <mergeCell ref="F40:G40"/>
    <mergeCell ref="E14:E16"/>
    <mergeCell ref="A276:A277"/>
    <mergeCell ref="D276:D277"/>
    <mergeCell ref="E276:E277"/>
    <mergeCell ref="F276:F277"/>
    <mergeCell ref="G276:G277"/>
    <mergeCell ref="G144:G145"/>
    <mergeCell ref="C153:D153"/>
    <mergeCell ref="F165:F166"/>
    <mergeCell ref="A162:A164"/>
    <mergeCell ref="A165:A166"/>
    <mergeCell ref="A116:B116"/>
    <mergeCell ref="A76:B76"/>
    <mergeCell ref="A115:B115"/>
    <mergeCell ref="A84:I84"/>
    <mergeCell ref="A14:A16"/>
    <mergeCell ref="E88:E90"/>
    <mergeCell ref="F88:F90"/>
    <mergeCell ref="G88:G90"/>
    <mergeCell ref="G85:G87"/>
    <mergeCell ref="A79:B79"/>
    <mergeCell ref="A85:A87"/>
    <mergeCell ref="D85:D87"/>
    <mergeCell ref="A191:B191"/>
    <mergeCell ref="C191:D191"/>
    <mergeCell ref="D91:D92"/>
    <mergeCell ref="L5:L7"/>
    <mergeCell ref="M11:M12"/>
    <mergeCell ref="M14:M15"/>
    <mergeCell ref="I33:I34"/>
    <mergeCell ref="A80:B80"/>
    <mergeCell ref="M48:M49"/>
    <mergeCell ref="G48:G50"/>
    <mergeCell ref="I51:I53"/>
    <mergeCell ref="D51:D53"/>
    <mergeCell ref="H51:H53"/>
    <mergeCell ref="I14:I16"/>
    <mergeCell ref="I17:I18"/>
    <mergeCell ref="F33:F34"/>
    <mergeCell ref="H17:H18"/>
    <mergeCell ref="M17:M18"/>
    <mergeCell ref="M33:M34"/>
    <mergeCell ref="H14:H16"/>
    <mergeCell ref="A48:A50"/>
    <mergeCell ref="G51:G53"/>
    <mergeCell ref="D33:D34"/>
    <mergeCell ref="E33:E34"/>
    <mergeCell ref="A17:A18"/>
    <mergeCell ref="F17:F18"/>
    <mergeCell ref="E42:E43"/>
    <mergeCell ref="A32:I32"/>
    <mergeCell ref="E48:E50"/>
    <mergeCell ref="C79:D79"/>
    <mergeCell ref="E79:E80"/>
    <mergeCell ref="G54:G55"/>
    <mergeCell ref="A42:B42"/>
    <mergeCell ref="C42:D42"/>
    <mergeCell ref="A44:B44"/>
    <mergeCell ref="C43:D43"/>
    <mergeCell ref="A69:I69"/>
    <mergeCell ref="A70:A71"/>
    <mergeCell ref="I70:I71"/>
    <mergeCell ref="G11:G13"/>
    <mergeCell ref="A39:B39"/>
    <mergeCell ref="A41:B41"/>
    <mergeCell ref="D48:D50"/>
    <mergeCell ref="H48:H50"/>
    <mergeCell ref="G14:G16"/>
    <mergeCell ref="A78:B78"/>
    <mergeCell ref="I48:I50"/>
    <mergeCell ref="I54:I55"/>
    <mergeCell ref="A54:A55"/>
    <mergeCell ref="E17:E18"/>
    <mergeCell ref="A142:B142"/>
    <mergeCell ref="F48:F50"/>
    <mergeCell ref="C81:D81"/>
    <mergeCell ref="F91:F92"/>
    <mergeCell ref="A31:B31"/>
    <mergeCell ref="E51:E53"/>
    <mergeCell ref="A51:A53"/>
    <mergeCell ref="D54:D55"/>
    <mergeCell ref="F51:F53"/>
    <mergeCell ref="D11:D13"/>
    <mergeCell ref="E11:E13"/>
    <mergeCell ref="G17:G18"/>
    <mergeCell ref="A43:B43"/>
    <mergeCell ref="D17:D18"/>
    <mergeCell ref="D14:D16"/>
    <mergeCell ref="F14:F16"/>
    <mergeCell ref="A33:A34"/>
    <mergeCell ref="M54:M55"/>
    <mergeCell ref="I85:I87"/>
    <mergeCell ref="M88:M89"/>
    <mergeCell ref="H54:H55"/>
    <mergeCell ref="F122:F124"/>
    <mergeCell ref="H199:H201"/>
    <mergeCell ref="H162:H164"/>
    <mergeCell ref="M122:M123"/>
    <mergeCell ref="A68:B68"/>
    <mergeCell ref="D70:D71"/>
    <mergeCell ref="M51:M52"/>
    <mergeCell ref="H70:H71"/>
    <mergeCell ref="A128:A129"/>
    <mergeCell ref="D128:D129"/>
    <mergeCell ref="E128:E129"/>
    <mergeCell ref="F128:F129"/>
    <mergeCell ref="G128:G129"/>
    <mergeCell ref="M91:M92"/>
    <mergeCell ref="G181:G182"/>
    <mergeCell ref="I125:I127"/>
    <mergeCell ref="F159:F161"/>
    <mergeCell ref="E165:E166"/>
    <mergeCell ref="A122:A124"/>
    <mergeCell ref="E85:E87"/>
    <mergeCell ref="H165:H166"/>
    <mergeCell ref="M144:M145"/>
    <mergeCell ref="F77:G77"/>
    <mergeCell ref="M70:M71"/>
    <mergeCell ref="M292:M293"/>
    <mergeCell ref="A180:I180"/>
    <mergeCell ref="A179:B179"/>
    <mergeCell ref="A181:A182"/>
    <mergeCell ref="D159:D161"/>
    <mergeCell ref="G107:G108"/>
    <mergeCell ref="A106:I106"/>
    <mergeCell ref="A107:A108"/>
    <mergeCell ref="G125:G127"/>
    <mergeCell ref="M85:M86"/>
    <mergeCell ref="A118:B118"/>
    <mergeCell ref="D107:D108"/>
    <mergeCell ref="M107:M108"/>
    <mergeCell ref="H88:H90"/>
    <mergeCell ref="D125:D127"/>
    <mergeCell ref="M125:M126"/>
    <mergeCell ref="M128:M129"/>
    <mergeCell ref="H181:H182"/>
    <mergeCell ref="H144:H145"/>
    <mergeCell ref="H255:H256"/>
    <mergeCell ref="H125:H127"/>
    <mergeCell ref="E70:E71"/>
    <mergeCell ref="F70:F71"/>
    <mergeCell ref="E116:E117"/>
    <mergeCell ref="E153:E154"/>
    <mergeCell ref="D162:D164"/>
    <mergeCell ref="E162:E164"/>
    <mergeCell ref="A154:B154"/>
    <mergeCell ref="C155:D155"/>
    <mergeCell ref="A159:A161"/>
    <mergeCell ref="H218:H219"/>
    <mergeCell ref="A195:I195"/>
    <mergeCell ref="F196:F198"/>
    <mergeCell ref="A190:B190"/>
    <mergeCell ref="G199:G201"/>
    <mergeCell ref="A117:B117"/>
    <mergeCell ref="D122:D124"/>
    <mergeCell ref="A143:I143"/>
    <mergeCell ref="E125:E127"/>
    <mergeCell ref="F125:F127"/>
    <mergeCell ref="A125:A127"/>
    <mergeCell ref="E107:E108"/>
    <mergeCell ref="A113:B113"/>
    <mergeCell ref="D199:D201"/>
    <mergeCell ref="E199:E201"/>
    <mergeCell ref="F199:F201"/>
    <mergeCell ref="H128:H129"/>
    <mergeCell ref="A121:I121"/>
    <mergeCell ref="G165:G166"/>
    <mergeCell ref="G159:G161"/>
    <mergeCell ref="A105:B105"/>
    <mergeCell ref="C117:D117"/>
    <mergeCell ref="F151:G151"/>
    <mergeCell ref="F114:G114"/>
    <mergeCell ref="A158:I158"/>
    <mergeCell ref="D181:D182"/>
    <mergeCell ref="E181:E182"/>
    <mergeCell ref="F162:F164"/>
    <mergeCell ref="D165:D166"/>
    <mergeCell ref="E144:E145"/>
    <mergeCell ref="I91:I92"/>
    <mergeCell ref="A81:B81"/>
    <mergeCell ref="D88:D90"/>
    <mergeCell ref="C154:D154"/>
    <mergeCell ref="H122:H124"/>
    <mergeCell ref="C80:D80"/>
    <mergeCell ref="H107:H108"/>
    <mergeCell ref="I144:I145"/>
    <mergeCell ref="A187:B187"/>
    <mergeCell ref="A189:B189"/>
    <mergeCell ref="A152:B152"/>
    <mergeCell ref="H159:H161"/>
    <mergeCell ref="A153:B153"/>
    <mergeCell ref="D144:D145"/>
    <mergeCell ref="A192:B192"/>
    <mergeCell ref="A196:A198"/>
    <mergeCell ref="F218:F219"/>
    <mergeCell ref="E202:E203"/>
    <mergeCell ref="M233:M234"/>
    <mergeCell ref="C264:D264"/>
    <mergeCell ref="C116:D116"/>
    <mergeCell ref="M165:M166"/>
    <mergeCell ref="I128:I129"/>
    <mergeCell ref="A216:B216"/>
    <mergeCell ref="I162:I164"/>
    <mergeCell ref="C118:D118"/>
    <mergeCell ref="A150:B150"/>
    <mergeCell ref="A144:A145"/>
    <mergeCell ref="I196:I198"/>
    <mergeCell ref="I122:I124"/>
    <mergeCell ref="G122:G124"/>
    <mergeCell ref="I165:I166"/>
    <mergeCell ref="C192:D192"/>
    <mergeCell ref="C190:D190"/>
    <mergeCell ref="E190:E191"/>
    <mergeCell ref="F188:G188"/>
    <mergeCell ref="E159:E161"/>
    <mergeCell ref="F181:F182"/>
    <mergeCell ref="I159:I161"/>
    <mergeCell ref="M181:M182"/>
    <mergeCell ref="I218:I219"/>
    <mergeCell ref="I202:I203"/>
    <mergeCell ref="M162:M163"/>
    <mergeCell ref="M159:M160"/>
    <mergeCell ref="A155:B155"/>
    <mergeCell ref="M310:M311"/>
    <mergeCell ref="I313:I314"/>
    <mergeCell ref="A302:B302"/>
    <mergeCell ref="M218:M219"/>
    <mergeCell ref="M196:M197"/>
    <mergeCell ref="F202:F203"/>
    <mergeCell ref="A229:B229"/>
    <mergeCell ref="M239:M240"/>
    <mergeCell ref="I255:I256"/>
    <mergeCell ref="G196:G198"/>
    <mergeCell ref="H196:H198"/>
    <mergeCell ref="A269:I269"/>
    <mergeCell ref="M202:M203"/>
    <mergeCell ref="M199:M200"/>
    <mergeCell ref="C227:D227"/>
    <mergeCell ref="I199:I201"/>
    <mergeCell ref="A226:B226"/>
    <mergeCell ref="G233:G235"/>
    <mergeCell ref="A218:A219"/>
    <mergeCell ref="D239:D240"/>
    <mergeCell ref="F239:F240"/>
    <mergeCell ref="A199:A201"/>
    <mergeCell ref="A202:A203"/>
    <mergeCell ref="D202:D203"/>
    <mergeCell ref="C228:D228"/>
    <mergeCell ref="G218:G219"/>
    <mergeCell ref="E239:E240"/>
    <mergeCell ref="A224:B224"/>
    <mergeCell ref="F225:G225"/>
    <mergeCell ref="M307:M308"/>
    <mergeCell ref="M276:M277"/>
    <mergeCell ref="A233:A235"/>
    <mergeCell ref="A254:I254"/>
    <mergeCell ref="A255:A256"/>
    <mergeCell ref="A307:A309"/>
    <mergeCell ref="F262:G262"/>
    <mergeCell ref="M347:M348"/>
    <mergeCell ref="D233:D235"/>
    <mergeCell ref="E233:E235"/>
    <mergeCell ref="D196:D198"/>
    <mergeCell ref="H202:H203"/>
    <mergeCell ref="E196:E198"/>
    <mergeCell ref="G202:G203"/>
    <mergeCell ref="D255:D256"/>
    <mergeCell ref="E227:E228"/>
    <mergeCell ref="A232:I232"/>
    <mergeCell ref="A227:B227"/>
    <mergeCell ref="A217:I217"/>
    <mergeCell ref="G307:G309"/>
    <mergeCell ref="A239:A240"/>
    <mergeCell ref="A364:B364"/>
    <mergeCell ref="G458:G460"/>
    <mergeCell ref="A264:B264"/>
    <mergeCell ref="A253:B253"/>
    <mergeCell ref="C265:D265"/>
    <mergeCell ref="E264:E265"/>
    <mergeCell ref="E292:E293"/>
    <mergeCell ref="F310:F312"/>
    <mergeCell ref="A228:B228"/>
    <mergeCell ref="G239:G240"/>
    <mergeCell ref="H239:H240"/>
    <mergeCell ref="M236:M237"/>
    <mergeCell ref="I239:I240"/>
    <mergeCell ref="E461:E462"/>
    <mergeCell ref="D440:D441"/>
    <mergeCell ref="C302:D302"/>
    <mergeCell ref="H307:H309"/>
    <mergeCell ref="D381:D383"/>
    <mergeCell ref="F461:F462"/>
    <mergeCell ref="I461:I462"/>
    <mergeCell ref="H461:H462"/>
    <mergeCell ref="F344:F346"/>
    <mergeCell ref="A303:B303"/>
    <mergeCell ref="A413:B413"/>
    <mergeCell ref="C413:D413"/>
    <mergeCell ref="C303:D303"/>
    <mergeCell ref="F307:F309"/>
    <mergeCell ref="E412:E413"/>
    <mergeCell ref="C229:D229"/>
    <mergeCell ref="A236:A238"/>
    <mergeCell ref="A265:B265"/>
    <mergeCell ref="H236:H238"/>
    <mergeCell ref="M329:M330"/>
    <mergeCell ref="H344:H346"/>
    <mergeCell ref="M344:M345"/>
    <mergeCell ref="M313:M314"/>
    <mergeCell ref="A328:I328"/>
    <mergeCell ref="A343:I343"/>
    <mergeCell ref="A344:A346"/>
    <mergeCell ref="D344:D346"/>
    <mergeCell ref="A270:A272"/>
    <mergeCell ref="D270:D272"/>
    <mergeCell ref="F233:F235"/>
    <mergeCell ref="E492:E494"/>
    <mergeCell ref="F492:F494"/>
    <mergeCell ref="F484:G484"/>
    <mergeCell ref="D350:D351"/>
    <mergeCell ref="E344:E346"/>
    <mergeCell ref="F313:F314"/>
    <mergeCell ref="A306:I306"/>
    <mergeCell ref="M270:M271"/>
    <mergeCell ref="D273:D275"/>
    <mergeCell ref="E273:E275"/>
    <mergeCell ref="F273:F275"/>
    <mergeCell ref="A292:A293"/>
    <mergeCell ref="A263:B263"/>
    <mergeCell ref="C266:D266"/>
    <mergeCell ref="M273:M274"/>
    <mergeCell ref="E270:E272"/>
    <mergeCell ref="F292:F293"/>
    <mergeCell ref="M255:M256"/>
    <mergeCell ref="A261:B261"/>
    <mergeCell ref="H387:H388"/>
    <mergeCell ref="A266:B266"/>
    <mergeCell ref="M461:M462"/>
    <mergeCell ref="F440:F441"/>
    <mergeCell ref="M418:M419"/>
    <mergeCell ref="A438:B438"/>
    <mergeCell ref="A439:I439"/>
    <mergeCell ref="M403:M404"/>
    <mergeCell ref="F410:G410"/>
    <mergeCell ref="A310:A312"/>
    <mergeCell ref="A298:B298"/>
    <mergeCell ref="F299:G299"/>
    <mergeCell ref="A300:B300"/>
    <mergeCell ref="I270:I272"/>
    <mergeCell ref="D292:D293"/>
    <mergeCell ref="E301:E302"/>
    <mergeCell ref="F270:F272"/>
    <mergeCell ref="G270:G272"/>
    <mergeCell ref="H270:H272"/>
    <mergeCell ref="H276:H277"/>
    <mergeCell ref="A273:A275"/>
    <mergeCell ref="I273:I275"/>
    <mergeCell ref="H292:H293"/>
    <mergeCell ref="I292:I293"/>
    <mergeCell ref="I344:I346"/>
    <mergeCell ref="H329:H330"/>
    <mergeCell ref="A301:B301"/>
    <mergeCell ref="C301:D301"/>
    <mergeCell ref="C340:D340"/>
    <mergeCell ref="A340:B340"/>
    <mergeCell ref="A329:A330"/>
    <mergeCell ref="M384:M385"/>
    <mergeCell ref="M381:M382"/>
    <mergeCell ref="H366:H367"/>
    <mergeCell ref="I366:I367"/>
    <mergeCell ref="E338:E339"/>
    <mergeCell ref="C377:D377"/>
    <mergeCell ref="F373:G373"/>
    <mergeCell ref="E387:E388"/>
    <mergeCell ref="C414:D414"/>
    <mergeCell ref="D310:D312"/>
    <mergeCell ref="E310:E312"/>
    <mergeCell ref="D387:D388"/>
    <mergeCell ref="E421:E423"/>
    <mergeCell ref="I307:I309"/>
    <mergeCell ref="H313:H314"/>
    <mergeCell ref="H418:H420"/>
    <mergeCell ref="D366:D367"/>
    <mergeCell ref="E350:E351"/>
    <mergeCell ref="A380:I380"/>
    <mergeCell ref="A290:B290"/>
    <mergeCell ref="A291:I291"/>
    <mergeCell ref="D458:D460"/>
    <mergeCell ref="C412:D412"/>
    <mergeCell ref="A401:B401"/>
    <mergeCell ref="F403:F404"/>
    <mergeCell ref="G403:G404"/>
    <mergeCell ref="H424:H425"/>
    <mergeCell ref="I424:I425"/>
    <mergeCell ref="D424:D425"/>
    <mergeCell ref="H492:H494"/>
    <mergeCell ref="E477:E478"/>
    <mergeCell ref="G477:G478"/>
    <mergeCell ref="G461:G462"/>
    <mergeCell ref="A449:B449"/>
    <mergeCell ref="C449:D449"/>
    <mergeCell ref="E455:E457"/>
    <mergeCell ref="F455:F457"/>
    <mergeCell ref="G455:G457"/>
    <mergeCell ref="G492:G494"/>
    <mergeCell ref="A491:I491"/>
    <mergeCell ref="E424:E425"/>
    <mergeCell ref="F424:F425"/>
    <mergeCell ref="A458:A460"/>
    <mergeCell ref="A339:B339"/>
    <mergeCell ref="A409:B409"/>
    <mergeCell ref="A412:B412"/>
    <mergeCell ref="A421:A423"/>
    <mergeCell ref="G421:G423"/>
    <mergeCell ref="G418:G420"/>
    <mergeCell ref="A411:B411"/>
    <mergeCell ref="A414:B414"/>
    <mergeCell ref="I440:I441"/>
    <mergeCell ref="A485:B485"/>
    <mergeCell ref="A418:A420"/>
    <mergeCell ref="D418:D420"/>
    <mergeCell ref="E418:E420"/>
    <mergeCell ref="F418:F420"/>
    <mergeCell ref="M424:M425"/>
    <mergeCell ref="M421:M422"/>
    <mergeCell ref="G424:G425"/>
    <mergeCell ref="H455:H457"/>
    <mergeCell ref="A483:B483"/>
    <mergeCell ref="I418:I420"/>
    <mergeCell ref="I421:I423"/>
    <mergeCell ref="D421:D423"/>
    <mergeCell ref="F421:F423"/>
    <mergeCell ref="H421:H423"/>
    <mergeCell ref="M387:M388"/>
    <mergeCell ref="I387:I388"/>
    <mergeCell ref="A440:A441"/>
    <mergeCell ref="A450:B450"/>
    <mergeCell ref="C450:D450"/>
    <mergeCell ref="A455:A457"/>
    <mergeCell ref="H458:H460"/>
    <mergeCell ref="M498:M499"/>
    <mergeCell ref="A475:B475"/>
    <mergeCell ref="F458:F460"/>
    <mergeCell ref="C488:D488"/>
    <mergeCell ref="E486:E487"/>
    <mergeCell ref="E458:E460"/>
    <mergeCell ref="D492:D494"/>
    <mergeCell ref="M495:M496"/>
    <mergeCell ref="I492:I494"/>
    <mergeCell ref="D461:D462"/>
    <mergeCell ref="M529:M530"/>
    <mergeCell ref="A532:A534"/>
    <mergeCell ref="D532:D534"/>
    <mergeCell ref="E532:E534"/>
    <mergeCell ref="F532:F534"/>
    <mergeCell ref="G532:G534"/>
    <mergeCell ref="I532:I534"/>
    <mergeCell ref="I529:I531"/>
    <mergeCell ref="M514:M515"/>
    <mergeCell ref="M477:M478"/>
    <mergeCell ref="I477:I478"/>
    <mergeCell ref="M492:M493"/>
    <mergeCell ref="E440:E441"/>
    <mergeCell ref="M458:M459"/>
    <mergeCell ref="M440:M441"/>
    <mergeCell ref="M455:M456"/>
    <mergeCell ref="E449:E450"/>
    <mergeCell ref="H529:H531"/>
    <mergeCell ref="A528:I528"/>
    <mergeCell ref="E603:E605"/>
    <mergeCell ref="A599:B599"/>
    <mergeCell ref="G566:G568"/>
    <mergeCell ref="A529:A531"/>
    <mergeCell ref="A559:B559"/>
    <mergeCell ref="F495:F497"/>
    <mergeCell ref="A512:B512"/>
    <mergeCell ref="A513:I513"/>
    <mergeCell ref="A514:A515"/>
    <mergeCell ref="D514:D515"/>
    <mergeCell ref="A486:B486"/>
    <mergeCell ref="C486:D486"/>
    <mergeCell ref="H495:H497"/>
    <mergeCell ref="E498:E499"/>
    <mergeCell ref="A487:B487"/>
    <mergeCell ref="A492:A494"/>
    <mergeCell ref="M532:M533"/>
    <mergeCell ref="A625:A626"/>
    <mergeCell ref="A535:A536"/>
    <mergeCell ref="A551:A552"/>
    <mergeCell ref="G535:G536"/>
    <mergeCell ref="A586:B586"/>
    <mergeCell ref="E560:E561"/>
    <mergeCell ref="A569:A571"/>
    <mergeCell ref="A631:B631"/>
    <mergeCell ref="G572:G573"/>
    <mergeCell ref="A597:B597"/>
    <mergeCell ref="C597:D597"/>
    <mergeCell ref="A557:B557"/>
    <mergeCell ref="G514:G515"/>
    <mergeCell ref="A566:A568"/>
    <mergeCell ref="A524:B524"/>
    <mergeCell ref="C524:D524"/>
    <mergeCell ref="A549:B549"/>
    <mergeCell ref="A522:B522"/>
    <mergeCell ref="A523:B523"/>
    <mergeCell ref="C523:D523"/>
    <mergeCell ref="F521:G521"/>
    <mergeCell ref="D529:D531"/>
    <mergeCell ref="E523:E524"/>
    <mergeCell ref="E529:E531"/>
    <mergeCell ref="A525:B525"/>
    <mergeCell ref="C525:D525"/>
    <mergeCell ref="F529:F531"/>
    <mergeCell ref="D551:D552"/>
    <mergeCell ref="E551:E552"/>
    <mergeCell ref="A550:I550"/>
    <mergeCell ref="G529:G531"/>
    <mergeCell ref="M625:M626"/>
    <mergeCell ref="M572:M573"/>
    <mergeCell ref="M588:M589"/>
    <mergeCell ref="E535:E536"/>
    <mergeCell ref="G606:G608"/>
    <mergeCell ref="M606:M607"/>
    <mergeCell ref="I566:I568"/>
    <mergeCell ref="A624:I624"/>
    <mergeCell ref="D625:D626"/>
    <mergeCell ref="E625:E626"/>
    <mergeCell ref="D606:D608"/>
    <mergeCell ref="A560:B560"/>
    <mergeCell ref="A609:A610"/>
    <mergeCell ref="D609:D610"/>
    <mergeCell ref="A561:B561"/>
    <mergeCell ref="C561:D561"/>
    <mergeCell ref="A623:B623"/>
    <mergeCell ref="A594:B594"/>
    <mergeCell ref="M566:M567"/>
    <mergeCell ref="H566:H568"/>
    <mergeCell ref="A562:B562"/>
    <mergeCell ref="D535:D536"/>
    <mergeCell ref="M535:M536"/>
    <mergeCell ref="C560:D560"/>
    <mergeCell ref="A633:B633"/>
    <mergeCell ref="E609:E610"/>
    <mergeCell ref="A603:A605"/>
    <mergeCell ref="D603:D605"/>
    <mergeCell ref="A606:A608"/>
    <mergeCell ref="A588:A589"/>
    <mergeCell ref="E566:E568"/>
    <mergeCell ref="F566:F568"/>
    <mergeCell ref="H535:H536"/>
    <mergeCell ref="M551:M552"/>
    <mergeCell ref="I572:I573"/>
    <mergeCell ref="C598:D598"/>
    <mergeCell ref="I588:I589"/>
    <mergeCell ref="M569:M570"/>
    <mergeCell ref="F558:G558"/>
    <mergeCell ref="G588:G589"/>
    <mergeCell ref="F603:F605"/>
    <mergeCell ref="G603:G605"/>
    <mergeCell ref="I535:I536"/>
    <mergeCell ref="A572:A573"/>
    <mergeCell ref="D572:D573"/>
    <mergeCell ref="E572:E573"/>
    <mergeCell ref="G569:G571"/>
    <mergeCell ref="H569:H571"/>
    <mergeCell ref="G551:G552"/>
    <mergeCell ref="C599:D599"/>
    <mergeCell ref="M609:M610"/>
    <mergeCell ref="M603:M604"/>
    <mergeCell ref="M714:M715"/>
    <mergeCell ref="A717:A719"/>
    <mergeCell ref="M720:M721"/>
    <mergeCell ref="C709:D709"/>
    <mergeCell ref="H640:H642"/>
    <mergeCell ref="I640:I642"/>
    <mergeCell ref="M640:M641"/>
    <mergeCell ref="I714:I716"/>
    <mergeCell ref="A668:B668"/>
    <mergeCell ref="A670:B670"/>
    <mergeCell ref="M662:M663"/>
    <mergeCell ref="F669:G669"/>
    <mergeCell ref="A671:B671"/>
    <mergeCell ref="E634:E635"/>
    <mergeCell ref="A635:B635"/>
    <mergeCell ref="C635:D635"/>
    <mergeCell ref="A634:B634"/>
    <mergeCell ref="C634:D634"/>
    <mergeCell ref="H646:H647"/>
    <mergeCell ref="G640:G642"/>
    <mergeCell ref="A746:B746"/>
    <mergeCell ref="C746:D746"/>
    <mergeCell ref="H720:H721"/>
    <mergeCell ref="D714:D716"/>
    <mergeCell ref="E714:E716"/>
    <mergeCell ref="A710:B710"/>
    <mergeCell ref="C710:D710"/>
    <mergeCell ref="H572:H573"/>
    <mergeCell ref="A646:A647"/>
    <mergeCell ref="D646:D647"/>
    <mergeCell ref="G662:G663"/>
    <mergeCell ref="F606:F608"/>
    <mergeCell ref="I609:I610"/>
    <mergeCell ref="A602:I602"/>
    <mergeCell ref="A598:B598"/>
    <mergeCell ref="F595:G595"/>
    <mergeCell ref="H714:H716"/>
    <mergeCell ref="A596:B596"/>
    <mergeCell ref="F609:F610"/>
    <mergeCell ref="A660:B660"/>
    <mergeCell ref="A661:I661"/>
    <mergeCell ref="A662:A663"/>
    <mergeCell ref="F714:F716"/>
    <mergeCell ref="H717:H719"/>
    <mergeCell ref="I717:I719"/>
    <mergeCell ref="F717:F719"/>
    <mergeCell ref="A672:B672"/>
    <mergeCell ref="C672:D672"/>
    <mergeCell ref="I662:I663"/>
    <mergeCell ref="A643:A645"/>
    <mergeCell ref="D643:D645"/>
    <mergeCell ref="A640:A642"/>
    <mergeCell ref="E662:E663"/>
    <mergeCell ref="F662:F663"/>
    <mergeCell ref="F646:F647"/>
    <mergeCell ref="I646:I647"/>
    <mergeCell ref="A742:B742"/>
    <mergeCell ref="F743:G743"/>
    <mergeCell ref="A744:B744"/>
    <mergeCell ref="A787:I787"/>
    <mergeCell ref="D773:D774"/>
    <mergeCell ref="E773:E774"/>
    <mergeCell ref="F773:F774"/>
    <mergeCell ref="G773:G774"/>
    <mergeCell ref="F788:F790"/>
    <mergeCell ref="G788:G790"/>
    <mergeCell ref="H788:H790"/>
    <mergeCell ref="M794:M795"/>
    <mergeCell ref="M825:M826"/>
    <mergeCell ref="A747:B747"/>
    <mergeCell ref="C747:D747"/>
    <mergeCell ref="M751:M752"/>
    <mergeCell ref="M754:M755"/>
    <mergeCell ref="A750:I750"/>
    <mergeCell ref="M717:M718"/>
    <mergeCell ref="A734:B734"/>
    <mergeCell ref="A735:I735"/>
    <mergeCell ref="A736:A737"/>
    <mergeCell ref="M736:M737"/>
    <mergeCell ref="D717:D719"/>
    <mergeCell ref="F736:F737"/>
    <mergeCell ref="A720:A721"/>
    <mergeCell ref="D720:D721"/>
    <mergeCell ref="E720:E721"/>
    <mergeCell ref="I751:I753"/>
    <mergeCell ref="I720:I721"/>
    <mergeCell ref="E736:E737"/>
    <mergeCell ref="E717:E719"/>
    <mergeCell ref="A745:B745"/>
    <mergeCell ref="C745:D745"/>
    <mergeCell ref="E745:E746"/>
    <mergeCell ref="A771:B771"/>
    <mergeCell ref="A772:I772"/>
    <mergeCell ref="A773:A774"/>
    <mergeCell ref="A779:B779"/>
    <mergeCell ref="F780:G780"/>
    <mergeCell ref="A781:B781"/>
    <mergeCell ref="A782:B782"/>
    <mergeCell ref="M773:M774"/>
    <mergeCell ref="A754:A756"/>
    <mergeCell ref="D754:D756"/>
    <mergeCell ref="E754:E756"/>
    <mergeCell ref="A757:A758"/>
    <mergeCell ref="D757:D758"/>
    <mergeCell ref="H773:H774"/>
    <mergeCell ref="I773:I774"/>
    <mergeCell ref="A783:B783"/>
    <mergeCell ref="C783:D783"/>
    <mergeCell ref="M757:M758"/>
    <mergeCell ref="I757:I758"/>
    <mergeCell ref="H757:H758"/>
    <mergeCell ref="M788:M789"/>
    <mergeCell ref="F791:F793"/>
    <mergeCell ref="G791:G793"/>
    <mergeCell ref="E825:E827"/>
    <mergeCell ref="F825:F827"/>
    <mergeCell ref="M831:M832"/>
    <mergeCell ref="H825:H827"/>
    <mergeCell ref="H791:H793"/>
    <mergeCell ref="M862:M863"/>
    <mergeCell ref="I788:I790"/>
    <mergeCell ref="H828:H830"/>
    <mergeCell ref="I828:I830"/>
    <mergeCell ref="M828:M829"/>
    <mergeCell ref="I825:I827"/>
    <mergeCell ref="I862:I864"/>
    <mergeCell ref="I831:I832"/>
    <mergeCell ref="A788:A790"/>
    <mergeCell ref="A824:I824"/>
    <mergeCell ref="A825:A827"/>
    <mergeCell ref="M791:M792"/>
    <mergeCell ref="A808:B808"/>
    <mergeCell ref="A809:I809"/>
    <mergeCell ref="A810:A811"/>
    <mergeCell ref="M810:M811"/>
    <mergeCell ref="A791:A793"/>
    <mergeCell ref="D791:D793"/>
    <mergeCell ref="E791:E793"/>
    <mergeCell ref="D810:D811"/>
    <mergeCell ref="A845:B845"/>
    <mergeCell ref="D825:D827"/>
    <mergeCell ref="A857:B857"/>
    <mergeCell ref="C857:D857"/>
    <mergeCell ref="A828:A830"/>
    <mergeCell ref="A794:A795"/>
    <mergeCell ref="A847:A848"/>
    <mergeCell ref="D847:D848"/>
    <mergeCell ref="A855:B855"/>
    <mergeCell ref="A856:B856"/>
    <mergeCell ref="F810:F811"/>
    <mergeCell ref="H831:H832"/>
    <mergeCell ref="G825:G827"/>
    <mergeCell ref="E847:E848"/>
    <mergeCell ref="F828:F830"/>
    <mergeCell ref="G828:G830"/>
    <mergeCell ref="E856:E857"/>
    <mergeCell ref="I847:I848"/>
    <mergeCell ref="F847:F848"/>
    <mergeCell ref="G847:G848"/>
    <mergeCell ref="A868:A869"/>
    <mergeCell ref="I899:I901"/>
    <mergeCell ref="A882:B882"/>
    <mergeCell ref="A883:I883"/>
    <mergeCell ref="A884:A885"/>
    <mergeCell ref="D868:D869"/>
    <mergeCell ref="G884:G885"/>
    <mergeCell ref="A890:B890"/>
    <mergeCell ref="M865:M866"/>
    <mergeCell ref="M884:M885"/>
    <mergeCell ref="M868:M869"/>
    <mergeCell ref="M847:M848"/>
    <mergeCell ref="G865:G867"/>
    <mergeCell ref="H847:H848"/>
    <mergeCell ref="F854:G854"/>
    <mergeCell ref="I884:I885"/>
    <mergeCell ref="I868:I869"/>
    <mergeCell ref="I865:I867"/>
    <mergeCell ref="C856:D856"/>
    <mergeCell ref="E862:E864"/>
    <mergeCell ref="F862:F864"/>
    <mergeCell ref="G862:G864"/>
    <mergeCell ref="H862:H864"/>
    <mergeCell ref="F899:F901"/>
    <mergeCell ref="G899:G901"/>
    <mergeCell ref="H899:H901"/>
    <mergeCell ref="H939:H941"/>
    <mergeCell ref="A932:B932"/>
    <mergeCell ref="C932:D932"/>
    <mergeCell ref="D921:D922"/>
    <mergeCell ref="A905:A906"/>
    <mergeCell ref="D905:D906"/>
    <mergeCell ref="A929:B929"/>
    <mergeCell ref="A858:B858"/>
    <mergeCell ref="A865:A867"/>
    <mergeCell ref="D865:D867"/>
    <mergeCell ref="M936:M937"/>
    <mergeCell ref="H905:H906"/>
    <mergeCell ref="D902:D904"/>
    <mergeCell ref="E902:E904"/>
    <mergeCell ref="M899:M900"/>
    <mergeCell ref="D899:D901"/>
    <mergeCell ref="E899:E901"/>
    <mergeCell ref="F891:G891"/>
    <mergeCell ref="G868:G869"/>
    <mergeCell ref="A861:I861"/>
    <mergeCell ref="A862:A864"/>
    <mergeCell ref="D862:D864"/>
    <mergeCell ref="D884:D885"/>
    <mergeCell ref="E884:E885"/>
    <mergeCell ref="F884:F885"/>
    <mergeCell ref="F865:F867"/>
    <mergeCell ref="H884:H885"/>
    <mergeCell ref="A892:B892"/>
    <mergeCell ref="A893:B893"/>
    <mergeCell ref="M902:M903"/>
    <mergeCell ref="A919:B919"/>
    <mergeCell ref="A920:I920"/>
    <mergeCell ref="A921:A922"/>
    <mergeCell ref="M921:M922"/>
    <mergeCell ref="I902:I904"/>
    <mergeCell ref="I905:I906"/>
    <mergeCell ref="A902:A904"/>
    <mergeCell ref="F921:F922"/>
    <mergeCell ref="A930:B930"/>
    <mergeCell ref="C930:D930"/>
    <mergeCell ref="E930:E931"/>
    <mergeCell ref="M939:M940"/>
    <mergeCell ref="M905:M906"/>
    <mergeCell ref="A935:I935"/>
    <mergeCell ref="A936:A938"/>
    <mergeCell ref="D936:D938"/>
    <mergeCell ref="A939:A941"/>
    <mergeCell ref="D939:D941"/>
    <mergeCell ref="M1013:M1014"/>
    <mergeCell ref="H995:H996"/>
    <mergeCell ref="C1004:D1004"/>
    <mergeCell ref="E1004:E1005"/>
    <mergeCell ref="I995:I996"/>
    <mergeCell ref="C931:D931"/>
    <mergeCell ref="M979:M980"/>
    <mergeCell ref="G976:G978"/>
    <mergeCell ref="I976:I978"/>
    <mergeCell ref="I1013:I1015"/>
    <mergeCell ref="A931:B931"/>
    <mergeCell ref="I979:I980"/>
    <mergeCell ref="M973:M974"/>
    <mergeCell ref="M942:M943"/>
    <mergeCell ref="H958:H959"/>
    <mergeCell ref="G958:G959"/>
    <mergeCell ref="E936:E938"/>
    <mergeCell ref="E939:E941"/>
    <mergeCell ref="F939:F941"/>
    <mergeCell ref="G939:G941"/>
    <mergeCell ref="M1010:M1011"/>
    <mergeCell ref="H976:H978"/>
    <mergeCell ref="A979:A980"/>
    <mergeCell ref="D979:D980"/>
    <mergeCell ref="E979:E980"/>
    <mergeCell ref="F979:F980"/>
    <mergeCell ref="G979:G980"/>
    <mergeCell ref="M995:M996"/>
    <mergeCell ref="E995:E996"/>
    <mergeCell ref="F995:F996"/>
    <mergeCell ref="A1013:A1015"/>
    <mergeCell ref="D1013:D1015"/>
    <mergeCell ref="I973:I975"/>
    <mergeCell ref="C1005:D1005"/>
    <mergeCell ref="A1006:B1006"/>
    <mergeCell ref="A969:B969"/>
    <mergeCell ref="H942:H943"/>
    <mergeCell ref="M976:M977"/>
    <mergeCell ref="H979:H980"/>
    <mergeCell ref="C1006:D1006"/>
    <mergeCell ref="M958:M959"/>
    <mergeCell ref="D958:D959"/>
    <mergeCell ref="E958:E959"/>
    <mergeCell ref="F958:F959"/>
    <mergeCell ref="A957:I957"/>
    <mergeCell ref="A958:A959"/>
    <mergeCell ref="I1010:I1012"/>
    <mergeCell ref="D995:D996"/>
    <mergeCell ref="A1004:B1004"/>
    <mergeCell ref="A1003:B1003"/>
    <mergeCell ref="G1010:G1012"/>
    <mergeCell ref="A1010:A1012"/>
    <mergeCell ref="A1005:B1005"/>
    <mergeCell ref="A1009:I1009"/>
    <mergeCell ref="A1001:B1001"/>
    <mergeCell ref="F1002:G1002"/>
    <mergeCell ref="E1069:E1070"/>
    <mergeCell ref="F1047:F1049"/>
    <mergeCell ref="G1047:G1049"/>
    <mergeCell ref="H1010:H1012"/>
    <mergeCell ref="F1013:F1015"/>
    <mergeCell ref="G1013:G1015"/>
    <mergeCell ref="H1013:H1015"/>
    <mergeCell ref="A1075:B1075"/>
    <mergeCell ref="F1076:G1076"/>
    <mergeCell ref="A1032:A1033"/>
    <mergeCell ref="H1047:H1049"/>
    <mergeCell ref="A1040:B1040"/>
    <mergeCell ref="A1030:B1030"/>
    <mergeCell ref="A942:A943"/>
    <mergeCell ref="D942:D943"/>
    <mergeCell ref="E942:E943"/>
    <mergeCell ref="F942:F943"/>
    <mergeCell ref="G942:G943"/>
    <mergeCell ref="F1069:F1070"/>
    <mergeCell ref="G1069:G1070"/>
    <mergeCell ref="D1010:D1012"/>
    <mergeCell ref="E1010:E1012"/>
    <mergeCell ref="F1010:F1012"/>
    <mergeCell ref="A976:A978"/>
    <mergeCell ref="C969:D969"/>
    <mergeCell ref="F976:F978"/>
    <mergeCell ref="D1047:D1049"/>
    <mergeCell ref="E1047:E1049"/>
    <mergeCell ref="E1013:E1015"/>
    <mergeCell ref="A1031:I1031"/>
    <mergeCell ref="F1039:G1039"/>
    <mergeCell ref="A1067:B1067"/>
    <mergeCell ref="C1041:D1041"/>
    <mergeCell ref="E1041:E1042"/>
    <mergeCell ref="I1053:I1054"/>
    <mergeCell ref="G1090:G1091"/>
    <mergeCell ref="H1090:H1091"/>
    <mergeCell ref="A1069:A1070"/>
    <mergeCell ref="F1016:F1017"/>
    <mergeCell ref="G1016:G1017"/>
    <mergeCell ref="H1016:H1017"/>
    <mergeCell ref="C1078:D1078"/>
    <mergeCell ref="E1078:E1079"/>
    <mergeCell ref="F1050:F1052"/>
    <mergeCell ref="A1046:I1046"/>
    <mergeCell ref="A1041:B1041"/>
    <mergeCell ref="E1053:E1054"/>
    <mergeCell ref="M1016:M1017"/>
    <mergeCell ref="G1032:G1033"/>
    <mergeCell ref="H1032:H1033"/>
    <mergeCell ref="I1032:I1033"/>
    <mergeCell ref="I1016:I1017"/>
    <mergeCell ref="A1042:B1042"/>
    <mergeCell ref="C1042:D1042"/>
    <mergeCell ref="A1016:A1017"/>
    <mergeCell ref="D1016:D1017"/>
    <mergeCell ref="E1016:E1017"/>
    <mergeCell ref="M1053:M1054"/>
    <mergeCell ref="M1047:M1048"/>
    <mergeCell ref="M1050:M1051"/>
    <mergeCell ref="A1068:I1068"/>
    <mergeCell ref="M1069:M1070"/>
    <mergeCell ref="I1069:I1070"/>
    <mergeCell ref="D1069:D1070"/>
    <mergeCell ref="A1114:B1114"/>
    <mergeCell ref="A1115:B1115"/>
    <mergeCell ref="M1087:M1088"/>
    <mergeCell ref="A1104:B1104"/>
    <mergeCell ref="A1105:I1105"/>
    <mergeCell ref="A1106:A1107"/>
    <mergeCell ref="M1106:M1107"/>
    <mergeCell ref="F1090:F1091"/>
    <mergeCell ref="A1090:A1091"/>
    <mergeCell ref="D1090:D1091"/>
    <mergeCell ref="E1090:E1091"/>
    <mergeCell ref="A1087:A1089"/>
    <mergeCell ref="C1115:D1115"/>
    <mergeCell ref="E1115:E1116"/>
    <mergeCell ref="A1116:B1116"/>
    <mergeCell ref="C1116:D1116"/>
    <mergeCell ref="H1121:H1123"/>
    <mergeCell ref="C1117:D1117"/>
    <mergeCell ref="A1117:B1117"/>
    <mergeCell ref="A1121:A1123"/>
    <mergeCell ref="D1121:D1123"/>
    <mergeCell ref="D1087:D1089"/>
    <mergeCell ref="E1087:E1089"/>
    <mergeCell ref="D1106:D1107"/>
    <mergeCell ref="E1106:E1107"/>
    <mergeCell ref="F1087:F1089"/>
    <mergeCell ref="F1106:F1107"/>
    <mergeCell ref="M1090:M1091"/>
    <mergeCell ref="G1106:G1107"/>
    <mergeCell ref="H1106:H1107"/>
    <mergeCell ref="A1190:B1190"/>
    <mergeCell ref="C1153:D1153"/>
    <mergeCell ref="I1124:I1126"/>
    <mergeCell ref="I1127:I1128"/>
    <mergeCell ref="H1198:H1200"/>
    <mergeCell ref="A1188:B1188"/>
    <mergeCell ref="C1190:D1190"/>
    <mergeCell ref="E1195:E1197"/>
    <mergeCell ref="F1195:F1197"/>
    <mergeCell ref="M1124:M1125"/>
    <mergeCell ref="A1152:B1152"/>
    <mergeCell ref="C1152:D1152"/>
    <mergeCell ref="E1152:E1153"/>
    <mergeCell ref="A1153:B1153"/>
    <mergeCell ref="A1149:B1149"/>
    <mergeCell ref="F1150:G1150"/>
    <mergeCell ref="M1121:M1122"/>
    <mergeCell ref="A1124:A1126"/>
    <mergeCell ref="D1124:D1126"/>
    <mergeCell ref="E1124:E1126"/>
    <mergeCell ref="F1124:F1126"/>
    <mergeCell ref="G1124:G1126"/>
    <mergeCell ref="H1124:H1126"/>
    <mergeCell ref="G1121:G1123"/>
    <mergeCell ref="I1106:I1107"/>
    <mergeCell ref="M1127:M1128"/>
    <mergeCell ref="A1127:A1128"/>
    <mergeCell ref="M1143:M1144"/>
    <mergeCell ref="A1112:B1112"/>
    <mergeCell ref="F1113:G1113"/>
    <mergeCell ref="M1158:M1159"/>
    <mergeCell ref="A1161:A1163"/>
    <mergeCell ref="D1161:D1163"/>
    <mergeCell ref="E1161:E1163"/>
    <mergeCell ref="F1161:F1163"/>
    <mergeCell ref="G1161:G1163"/>
    <mergeCell ref="H1161:H1163"/>
    <mergeCell ref="I1161:I1163"/>
    <mergeCell ref="D1158:D1160"/>
    <mergeCell ref="E1158:E1160"/>
    <mergeCell ref="I1180:I1181"/>
    <mergeCell ref="E1180:E1181"/>
    <mergeCell ref="F1180:F1181"/>
    <mergeCell ref="F1158:F1160"/>
    <mergeCell ref="M1164:M1165"/>
    <mergeCell ref="A1194:I1194"/>
    <mergeCell ref="A1186:B1186"/>
    <mergeCell ref="A1191:B1191"/>
    <mergeCell ref="C1191:D1191"/>
    <mergeCell ref="A1189:B1189"/>
    <mergeCell ref="C1189:D1189"/>
    <mergeCell ref="E1189:E1190"/>
    <mergeCell ref="M1161:M1162"/>
    <mergeCell ref="A1178:B1178"/>
    <mergeCell ref="A1179:I1179"/>
    <mergeCell ref="A1180:A1181"/>
    <mergeCell ref="M1180:M1181"/>
    <mergeCell ref="D1180:D1181"/>
    <mergeCell ref="E1164:E1165"/>
    <mergeCell ref="F1164:F1165"/>
    <mergeCell ref="I1164:I1165"/>
    <mergeCell ref="G1164:G1165"/>
    <mergeCell ref="M1201:M1202"/>
    <mergeCell ref="I1198:I1200"/>
    <mergeCell ref="A1201:A1202"/>
    <mergeCell ref="D1201:D1202"/>
    <mergeCell ref="E1201:E1202"/>
    <mergeCell ref="F1201:F1202"/>
    <mergeCell ref="G1201:G1202"/>
    <mergeCell ref="H1201:H1202"/>
    <mergeCell ref="E1198:E1200"/>
    <mergeCell ref="I1201:I1202"/>
    <mergeCell ref="A1195:A1197"/>
    <mergeCell ref="D1195:D1197"/>
    <mergeCell ref="M1198:M1199"/>
    <mergeCell ref="F1198:F1200"/>
    <mergeCell ref="G1198:G1200"/>
    <mergeCell ref="M1195:M1196"/>
    <mergeCell ref="I1195:I1197"/>
    <mergeCell ref="G1195:G1197"/>
    <mergeCell ref="A1198:A1200"/>
    <mergeCell ref="D1198:D1200"/>
    <mergeCell ref="M1312:M1313"/>
    <mergeCell ref="M1346:M1347"/>
    <mergeCell ref="M1291:M1292"/>
    <mergeCell ref="D1291:D1292"/>
    <mergeCell ref="E1291:E1292"/>
    <mergeCell ref="F1291:F1292"/>
    <mergeCell ref="M1306:M1307"/>
    <mergeCell ref="H1312:H1313"/>
    <mergeCell ref="I1312:I1313"/>
    <mergeCell ref="M1309:M1310"/>
    <mergeCell ref="D1346:D1348"/>
    <mergeCell ref="M1349:M1350"/>
    <mergeCell ref="H1328:H1329"/>
    <mergeCell ref="I1328:I1329"/>
    <mergeCell ref="M1343:M1344"/>
    <mergeCell ref="G1312:G1313"/>
    <mergeCell ref="G1349:G1350"/>
    <mergeCell ref="I1346:I1348"/>
    <mergeCell ref="F1346:F1348"/>
    <mergeCell ref="F1312:F1313"/>
    <mergeCell ref="M1328:M1329"/>
    <mergeCell ref="D1312:D1313"/>
    <mergeCell ref="D1306:D1308"/>
    <mergeCell ref="F1306:F1308"/>
    <mergeCell ref="G1306:G1308"/>
    <mergeCell ref="G1291:G1292"/>
    <mergeCell ref="I1309:I1311"/>
    <mergeCell ref="D1309:D1311"/>
    <mergeCell ref="C1302:D1302"/>
    <mergeCell ref="H1309:H1311"/>
    <mergeCell ref="H1306:H1308"/>
    <mergeCell ref="E1306:E1308"/>
    <mergeCell ref="F1335:G1335"/>
    <mergeCell ref="A1336:B1336"/>
    <mergeCell ref="A1337:B1337"/>
    <mergeCell ref="A1346:A1348"/>
    <mergeCell ref="G1346:G1348"/>
    <mergeCell ref="A1349:A1350"/>
    <mergeCell ref="C1339:D1339"/>
    <mergeCell ref="A1342:I1342"/>
    <mergeCell ref="A1343:A1345"/>
    <mergeCell ref="E1343:E1345"/>
    <mergeCell ref="E1300:E1301"/>
    <mergeCell ref="E1312:E1313"/>
    <mergeCell ref="C1376:D1376"/>
    <mergeCell ref="A1373:B1373"/>
    <mergeCell ref="A1374:B1374"/>
    <mergeCell ref="A1334:B1334"/>
    <mergeCell ref="D1328:D1329"/>
    <mergeCell ref="E1328:E1329"/>
    <mergeCell ref="C1374:D1374"/>
    <mergeCell ref="E1309:E1311"/>
    <mergeCell ref="A1328:A1329"/>
    <mergeCell ref="A1312:A1313"/>
    <mergeCell ref="A1302:B1302"/>
    <mergeCell ref="A1301:B1301"/>
    <mergeCell ref="C1337:D1337"/>
    <mergeCell ref="E1337:E1338"/>
    <mergeCell ref="H1346:H1348"/>
    <mergeCell ref="D1343:D1345"/>
    <mergeCell ref="E1346:E1348"/>
    <mergeCell ref="A1375:B1375"/>
    <mergeCell ref="C1375:D1375"/>
    <mergeCell ref="I1349:I1350"/>
    <mergeCell ref="H1349:H1350"/>
    <mergeCell ref="D1349:D1350"/>
    <mergeCell ref="E1349:E1350"/>
    <mergeCell ref="F1349:F1350"/>
    <mergeCell ref="M1365:M1366"/>
    <mergeCell ref="D1365:D1366"/>
    <mergeCell ref="E1365:E1366"/>
    <mergeCell ref="F1365:F1366"/>
    <mergeCell ref="H1365:H1366"/>
    <mergeCell ref="I1365:I1366"/>
    <mergeCell ref="A1363:B1363"/>
    <mergeCell ref="A1371:B1371"/>
    <mergeCell ref="F1372:G1372"/>
    <mergeCell ref="E1374:E1375"/>
    <mergeCell ref="M1420:M1421"/>
    <mergeCell ref="M1417:M1418"/>
    <mergeCell ref="A1408:B1408"/>
    <mergeCell ref="I1417:I1419"/>
    <mergeCell ref="D1386:D1387"/>
    <mergeCell ref="M1386:M1387"/>
    <mergeCell ref="A1401:I1401"/>
    <mergeCell ref="A1338:B1338"/>
    <mergeCell ref="C1338:D1338"/>
    <mergeCell ref="G1343:G1345"/>
    <mergeCell ref="F1343:F1345"/>
    <mergeCell ref="A1339:B1339"/>
    <mergeCell ref="D1383:D1385"/>
    <mergeCell ref="I1383:I1385"/>
    <mergeCell ref="M1380:M1381"/>
    <mergeCell ref="H1343:H1345"/>
    <mergeCell ref="I1343:I1345"/>
    <mergeCell ref="A1364:I1364"/>
    <mergeCell ref="A1365:A1366"/>
    <mergeCell ref="A1379:I1379"/>
    <mergeCell ref="A1380:A1382"/>
    <mergeCell ref="D1380:D1382"/>
    <mergeCell ref="E1380:E1382"/>
    <mergeCell ref="F1380:F1382"/>
    <mergeCell ref="A1376:B1376"/>
    <mergeCell ref="D1457:D1459"/>
    <mergeCell ref="C1450:D1450"/>
    <mergeCell ref="M1457:M1458"/>
    <mergeCell ref="M1402:M1403"/>
    <mergeCell ref="D1402:D1403"/>
    <mergeCell ref="E1402:E1403"/>
    <mergeCell ref="F1402:F1403"/>
    <mergeCell ref="E1411:E1412"/>
    <mergeCell ref="F1439:F1440"/>
    <mergeCell ref="H1380:H1382"/>
    <mergeCell ref="I1380:I1382"/>
    <mergeCell ref="A1400:B1400"/>
    <mergeCell ref="A1410:B1410"/>
    <mergeCell ref="A1411:B1411"/>
    <mergeCell ref="C1411:D1411"/>
    <mergeCell ref="F1409:G1409"/>
    <mergeCell ref="E1386:E1387"/>
    <mergeCell ref="F1386:F1387"/>
    <mergeCell ref="G1386:G1387"/>
    <mergeCell ref="M1383:M1384"/>
    <mergeCell ref="D1417:D1419"/>
    <mergeCell ref="C1412:D1412"/>
    <mergeCell ref="E1383:E1385"/>
    <mergeCell ref="I1420:I1422"/>
    <mergeCell ref="H1383:H1385"/>
    <mergeCell ref="I1386:I1387"/>
    <mergeCell ref="H1386:H1387"/>
    <mergeCell ref="A1416:I1416"/>
    <mergeCell ref="A1417:A1419"/>
    <mergeCell ref="G1380:G1382"/>
    <mergeCell ref="H1402:H1403"/>
    <mergeCell ref="I1402:I1403"/>
    <mergeCell ref="G1423:G1424"/>
    <mergeCell ref="A1448:B1448"/>
    <mergeCell ref="C1448:D1448"/>
    <mergeCell ref="A1450:B1450"/>
    <mergeCell ref="A1439:A1440"/>
    <mergeCell ref="I1439:I1440"/>
    <mergeCell ref="E1448:E1449"/>
    <mergeCell ref="A1449:B1449"/>
    <mergeCell ref="M1439:M1440"/>
    <mergeCell ref="H1423:H1424"/>
    <mergeCell ref="A1453:I1453"/>
    <mergeCell ref="A1454:A1456"/>
    <mergeCell ref="A1437:B1437"/>
    <mergeCell ref="F1454:F1456"/>
    <mergeCell ref="M1454:M1455"/>
    <mergeCell ref="F1446:G1446"/>
    <mergeCell ref="A1447:B1447"/>
    <mergeCell ref="H1454:H1456"/>
    <mergeCell ref="C1449:D1449"/>
    <mergeCell ref="G1454:G1456"/>
    <mergeCell ref="D1454:D1456"/>
    <mergeCell ref="M1423:M1424"/>
    <mergeCell ref="A1423:A1424"/>
    <mergeCell ref="D1423:D1424"/>
    <mergeCell ref="E1423:E1424"/>
    <mergeCell ref="F1423:F1424"/>
    <mergeCell ref="A1438:I1438"/>
    <mergeCell ref="I1423:I1424"/>
    <mergeCell ref="I1454:I1456"/>
    <mergeCell ref="I1497:I1498"/>
    <mergeCell ref="F1520:G1520"/>
    <mergeCell ref="A1521:B1521"/>
    <mergeCell ref="A1522:B1522"/>
    <mergeCell ref="C1522:D1522"/>
    <mergeCell ref="A1497:A1498"/>
    <mergeCell ref="D1497:D1498"/>
    <mergeCell ref="E1497:E1498"/>
    <mergeCell ref="F1497:F1498"/>
    <mergeCell ref="G1497:G1498"/>
    <mergeCell ref="M1531:M1532"/>
    <mergeCell ref="A1548:B1548"/>
    <mergeCell ref="A1549:I1549"/>
    <mergeCell ref="E1522:E1523"/>
    <mergeCell ref="A1523:B1523"/>
    <mergeCell ref="C1523:D1523"/>
    <mergeCell ref="A1527:I1527"/>
    <mergeCell ref="I1531:I1533"/>
    <mergeCell ref="I1534:I1535"/>
    <mergeCell ref="M1534:M1535"/>
    <mergeCell ref="I1528:I1530"/>
    <mergeCell ref="M1528:M1529"/>
    <mergeCell ref="M1513:M1514"/>
    <mergeCell ref="A1512:I1512"/>
    <mergeCell ref="A1513:A1514"/>
    <mergeCell ref="E1513:E1514"/>
    <mergeCell ref="F1513:F1514"/>
    <mergeCell ref="G1513:G1514"/>
    <mergeCell ref="D1513:D1514"/>
    <mergeCell ref="I1513:I1514"/>
    <mergeCell ref="H1497:H1498"/>
    <mergeCell ref="M1497:M1498"/>
    <mergeCell ref="D1528:D1530"/>
    <mergeCell ref="E1528:E1530"/>
    <mergeCell ref="F1528:F1530"/>
    <mergeCell ref="G1528:G1530"/>
    <mergeCell ref="H1528:H1530"/>
    <mergeCell ref="H1513:H1514"/>
    <mergeCell ref="A1550:A1551"/>
    <mergeCell ref="A1519:B1519"/>
    <mergeCell ref="G1534:G1535"/>
    <mergeCell ref="A1524:B1524"/>
    <mergeCell ref="C1524:D1524"/>
    <mergeCell ref="A1531:A1533"/>
    <mergeCell ref="D1531:D1533"/>
    <mergeCell ref="E1531:E1533"/>
    <mergeCell ref="F1531:F1533"/>
    <mergeCell ref="G1531:G1533"/>
    <mergeCell ref="F1550:F1551"/>
    <mergeCell ref="G1550:G1551"/>
    <mergeCell ref="H1550:H1551"/>
    <mergeCell ref="D1534:D1535"/>
    <mergeCell ref="E1534:E1535"/>
    <mergeCell ref="F1534:F1535"/>
    <mergeCell ref="M1568:M1569"/>
    <mergeCell ref="A1585:B1585"/>
    <mergeCell ref="G1565:G1567"/>
    <mergeCell ref="H1565:H1567"/>
    <mergeCell ref="I1565:I1567"/>
    <mergeCell ref="F1565:F1567"/>
    <mergeCell ref="M1587:M1588"/>
    <mergeCell ref="I1587:I1588"/>
    <mergeCell ref="I1568:I1570"/>
    <mergeCell ref="I1571:I1572"/>
    <mergeCell ref="H1587:H1588"/>
    <mergeCell ref="A1568:A1570"/>
    <mergeCell ref="A1571:A1572"/>
    <mergeCell ref="D1571:D1572"/>
    <mergeCell ref="E1571:E1572"/>
    <mergeCell ref="F1571:F1572"/>
    <mergeCell ref="D1587:D1588"/>
    <mergeCell ref="E1587:E1588"/>
    <mergeCell ref="F1587:F1588"/>
    <mergeCell ref="G1587:G1588"/>
    <mergeCell ref="D1568:D1570"/>
    <mergeCell ref="E1568:E1570"/>
    <mergeCell ref="A1586:I1586"/>
    <mergeCell ref="A1587:A1588"/>
    <mergeCell ref="G1571:G1572"/>
    <mergeCell ref="H1571:H1572"/>
    <mergeCell ref="M1608:M1609"/>
    <mergeCell ref="D1661:D1662"/>
    <mergeCell ref="I1602:I1604"/>
    <mergeCell ref="A1593:B1593"/>
    <mergeCell ref="F1594:G1594"/>
    <mergeCell ref="A1595:B1595"/>
    <mergeCell ref="A1596:B1596"/>
    <mergeCell ref="C1596:D1596"/>
    <mergeCell ref="E1602:E1604"/>
    <mergeCell ref="F1602:F1604"/>
    <mergeCell ref="G1602:G1604"/>
    <mergeCell ref="M1571:M1572"/>
    <mergeCell ref="A1598:B1598"/>
    <mergeCell ref="C1598:D1598"/>
    <mergeCell ref="M1605:M1606"/>
    <mergeCell ref="A1622:B1622"/>
    <mergeCell ref="A1623:I1623"/>
    <mergeCell ref="E1596:E1597"/>
    <mergeCell ref="A1597:B1597"/>
    <mergeCell ref="C1597:D1597"/>
    <mergeCell ref="A1601:I1601"/>
    <mergeCell ref="M1602:M1603"/>
    <mergeCell ref="A1605:A1607"/>
    <mergeCell ref="D1605:D1607"/>
    <mergeCell ref="E1605:E1607"/>
    <mergeCell ref="F1605:F1607"/>
    <mergeCell ref="G1605:G1607"/>
    <mergeCell ref="H1605:H1607"/>
    <mergeCell ref="A1602:A1604"/>
    <mergeCell ref="D1602:D1604"/>
    <mergeCell ref="I1605:I1607"/>
    <mergeCell ref="A1660:I1660"/>
    <mergeCell ref="M1682:M1683"/>
    <mergeCell ref="M1624:M1625"/>
    <mergeCell ref="D1624:D1625"/>
    <mergeCell ref="E1624:E1625"/>
    <mergeCell ref="F1624:F1625"/>
    <mergeCell ref="A1630:B1630"/>
    <mergeCell ref="A1635:B1635"/>
    <mergeCell ref="C1635:D1635"/>
    <mergeCell ref="G1624:G1625"/>
    <mergeCell ref="H1624:H1625"/>
    <mergeCell ref="I1624:I1625"/>
    <mergeCell ref="M1642:M1643"/>
    <mergeCell ref="A1659:B1659"/>
    <mergeCell ref="I1679:I1681"/>
    <mergeCell ref="I1682:I1683"/>
    <mergeCell ref="A1667:B1667"/>
    <mergeCell ref="F1668:G1668"/>
    <mergeCell ref="A1669:B1669"/>
    <mergeCell ref="A1670:B1670"/>
    <mergeCell ref="C1670:D1670"/>
    <mergeCell ref="I1676:I1678"/>
    <mergeCell ref="A1682:A1683"/>
    <mergeCell ref="D1682:D1683"/>
    <mergeCell ref="M1645:M1646"/>
    <mergeCell ref="A1672:B1672"/>
    <mergeCell ref="A1632:B1632"/>
    <mergeCell ref="A1633:B1633"/>
    <mergeCell ref="C1633:D1633"/>
    <mergeCell ref="C1672:D1672"/>
    <mergeCell ref="M1679:M1680"/>
    <mergeCell ref="A1696:B1696"/>
    <mergeCell ref="A1697:I1697"/>
    <mergeCell ref="E1670:E1671"/>
    <mergeCell ref="A1671:B1671"/>
    <mergeCell ref="C1671:D1671"/>
    <mergeCell ref="A1675:I1675"/>
    <mergeCell ref="M1676:M1677"/>
    <mergeCell ref="A1679:A1681"/>
    <mergeCell ref="A1645:A1646"/>
    <mergeCell ref="D1645:D1646"/>
    <mergeCell ref="E1645:E1646"/>
    <mergeCell ref="F1645:F1646"/>
    <mergeCell ref="G1645:G1646"/>
    <mergeCell ref="H1645:H1646"/>
    <mergeCell ref="D1679:D1681"/>
    <mergeCell ref="E1679:E1681"/>
    <mergeCell ref="F1679:F1681"/>
    <mergeCell ref="G1679:G1681"/>
    <mergeCell ref="H1679:H1681"/>
    <mergeCell ref="A1676:A1678"/>
    <mergeCell ref="D1676:D1678"/>
    <mergeCell ref="E1676:E1678"/>
    <mergeCell ref="A1661:A1662"/>
    <mergeCell ref="M1661:M1662"/>
    <mergeCell ref="I1661:I1662"/>
    <mergeCell ref="G1682:G1683"/>
    <mergeCell ref="H1682:H1683"/>
    <mergeCell ref="I1645:I1646"/>
    <mergeCell ref="F1682:F1683"/>
    <mergeCell ref="E1682:E1683"/>
    <mergeCell ref="D1750:D1752"/>
    <mergeCell ref="M1698:M1699"/>
    <mergeCell ref="G1713:G1715"/>
    <mergeCell ref="H1713:H1715"/>
    <mergeCell ref="I1713:I1715"/>
    <mergeCell ref="M1716:M1717"/>
    <mergeCell ref="A1746:B1746"/>
    <mergeCell ref="C1746:D1746"/>
    <mergeCell ref="E1744:E1745"/>
    <mergeCell ref="A1745:B1745"/>
    <mergeCell ref="C1745:D1745"/>
    <mergeCell ref="I1698:I1699"/>
    <mergeCell ref="A1708:B1708"/>
    <mergeCell ref="C1708:D1708"/>
    <mergeCell ref="F1719:F1720"/>
    <mergeCell ref="F1735:F1736"/>
    <mergeCell ref="G1735:G1736"/>
    <mergeCell ref="H1735:H1736"/>
    <mergeCell ref="H1716:H1718"/>
    <mergeCell ref="A1719:A1720"/>
    <mergeCell ref="D1719:D1720"/>
    <mergeCell ref="A1709:B1709"/>
    <mergeCell ref="C1709:D1709"/>
    <mergeCell ref="G1698:G1699"/>
    <mergeCell ref="H1698:H1699"/>
    <mergeCell ref="E1707:E1708"/>
    <mergeCell ref="A1712:I1712"/>
    <mergeCell ref="D1698:D1699"/>
    <mergeCell ref="E1698:E1699"/>
    <mergeCell ref="F1698:F1699"/>
    <mergeCell ref="F1705:G1705"/>
    <mergeCell ref="M1713:M1714"/>
    <mergeCell ref="A1734:I1734"/>
    <mergeCell ref="A1735:A1736"/>
    <mergeCell ref="A1743:B1743"/>
    <mergeCell ref="A1744:B1744"/>
    <mergeCell ref="C1744:D1744"/>
    <mergeCell ref="A1741:B1741"/>
    <mergeCell ref="F1742:G1742"/>
    <mergeCell ref="G1719:G1720"/>
    <mergeCell ref="H1719:H1720"/>
    <mergeCell ref="D1735:D1736"/>
    <mergeCell ref="E1735:E1736"/>
    <mergeCell ref="M1735:M1736"/>
    <mergeCell ref="I1735:I1736"/>
    <mergeCell ref="I1716:I1718"/>
    <mergeCell ref="I1719:I1720"/>
    <mergeCell ref="E1719:E1720"/>
    <mergeCell ref="A1733:B1733"/>
    <mergeCell ref="M1719:M1720"/>
    <mergeCell ref="A1716:A1718"/>
    <mergeCell ref="D1716:D1718"/>
    <mergeCell ref="E1716:E1718"/>
    <mergeCell ref="F1716:F1718"/>
    <mergeCell ref="G1716:G1718"/>
    <mergeCell ref="E1750:E1752"/>
    <mergeCell ref="F1750:F1752"/>
    <mergeCell ref="G1750:G1752"/>
    <mergeCell ref="H1750:H1752"/>
    <mergeCell ref="H1756:H1757"/>
    <mergeCell ref="I1790:I1792"/>
    <mergeCell ref="M1772:M1773"/>
    <mergeCell ref="D1772:D1773"/>
    <mergeCell ref="E1772:E1773"/>
    <mergeCell ref="A1770:B1770"/>
    <mergeCell ref="A1771:I1771"/>
    <mergeCell ref="G1772:G1773"/>
    <mergeCell ref="I1756:I1757"/>
    <mergeCell ref="F1756:F1757"/>
    <mergeCell ref="G1756:G1757"/>
    <mergeCell ref="F1772:F1773"/>
    <mergeCell ref="A1772:A1773"/>
    <mergeCell ref="G1753:G1755"/>
    <mergeCell ref="H1753:H1755"/>
    <mergeCell ref="A1778:B1778"/>
    <mergeCell ref="F1779:G1779"/>
    <mergeCell ref="A1780:B1780"/>
    <mergeCell ref="D1787:D1789"/>
    <mergeCell ref="I1753:I1755"/>
    <mergeCell ref="M1753:M1754"/>
    <mergeCell ref="I1750:I1752"/>
    <mergeCell ref="M1750:M1751"/>
    <mergeCell ref="A1753:A1755"/>
    <mergeCell ref="D1753:D1755"/>
    <mergeCell ref="E1753:E1755"/>
    <mergeCell ref="F1753:F1755"/>
    <mergeCell ref="A1750:A1752"/>
    <mergeCell ref="M1790:M1791"/>
    <mergeCell ref="A1807:B1807"/>
    <mergeCell ref="A1808:I1808"/>
    <mergeCell ref="A1809:A1810"/>
    <mergeCell ref="M1809:M1810"/>
    <mergeCell ref="I1809:I1810"/>
    <mergeCell ref="G1809:G1810"/>
    <mergeCell ref="E1790:E1792"/>
    <mergeCell ref="H1809:H1810"/>
    <mergeCell ref="E1793:E1794"/>
    <mergeCell ref="M1793:M1794"/>
    <mergeCell ref="E1787:E1789"/>
    <mergeCell ref="H1787:H1789"/>
    <mergeCell ref="I1787:I1789"/>
    <mergeCell ref="F1793:F1794"/>
    <mergeCell ref="G1793:G1794"/>
    <mergeCell ref="I1793:I1794"/>
    <mergeCell ref="F1790:F1792"/>
    <mergeCell ref="A1793:A1794"/>
    <mergeCell ref="D1790:D1792"/>
    <mergeCell ref="H1793:H1794"/>
    <mergeCell ref="M1787:M1788"/>
    <mergeCell ref="F1809:F1810"/>
    <mergeCell ref="A1817:B1817"/>
    <mergeCell ref="A1819:B1819"/>
    <mergeCell ref="C1819:D1819"/>
    <mergeCell ref="A1820:B1820"/>
    <mergeCell ref="C1820:D1820"/>
    <mergeCell ref="A1790:A1792"/>
    <mergeCell ref="H1827:H1829"/>
    <mergeCell ref="A1830:A1831"/>
    <mergeCell ref="D1830:D1831"/>
    <mergeCell ref="F1830:F1831"/>
    <mergeCell ref="G1830:G1831"/>
    <mergeCell ref="F1827:F1829"/>
    <mergeCell ref="G1827:G1829"/>
    <mergeCell ref="D1827:D1829"/>
    <mergeCell ref="H1830:H1831"/>
    <mergeCell ref="A1781:B1781"/>
    <mergeCell ref="C1781:D1781"/>
    <mergeCell ref="E1781:E1782"/>
    <mergeCell ref="A1782:B1782"/>
    <mergeCell ref="C1782:D1782"/>
    <mergeCell ref="A1783:B1783"/>
    <mergeCell ref="C1783:D1783"/>
    <mergeCell ref="F1816:G1816"/>
    <mergeCell ref="E1818:E1819"/>
    <mergeCell ref="E1827:E1829"/>
    <mergeCell ref="D1824:D1826"/>
    <mergeCell ref="G1867:G1868"/>
    <mergeCell ref="E1867:E1868"/>
    <mergeCell ref="A1889:B1889"/>
    <mergeCell ref="G1883:G1884"/>
    <mergeCell ref="H1883:H1884"/>
    <mergeCell ref="D1846:D1847"/>
    <mergeCell ref="E1846:E1847"/>
    <mergeCell ref="F1846:F1847"/>
    <mergeCell ref="G1846:G1847"/>
    <mergeCell ref="C1856:D1856"/>
    <mergeCell ref="A1893:B1893"/>
    <mergeCell ref="A1881:B1881"/>
    <mergeCell ref="D1793:D1794"/>
    <mergeCell ref="A1815:B1815"/>
    <mergeCell ref="A1818:B1818"/>
    <mergeCell ref="C1818:D1818"/>
    <mergeCell ref="A1823:I1823"/>
    <mergeCell ref="F1890:G1890"/>
    <mergeCell ref="A1891:B1891"/>
    <mergeCell ref="D1809:D1810"/>
    <mergeCell ref="E1809:E1810"/>
    <mergeCell ref="C1857:D1857"/>
    <mergeCell ref="A1854:B1854"/>
    <mergeCell ref="A1864:A1866"/>
    <mergeCell ref="A1857:B1857"/>
    <mergeCell ref="C1855:D1855"/>
    <mergeCell ref="E1855:E1856"/>
    <mergeCell ref="G1824:G1826"/>
    <mergeCell ref="A1852:B1852"/>
    <mergeCell ref="A1824:A1826"/>
    <mergeCell ref="A1827:A1829"/>
    <mergeCell ref="F1853:G1853"/>
    <mergeCell ref="M1883:M1884"/>
    <mergeCell ref="M1901:M1902"/>
    <mergeCell ref="I1830:I1831"/>
    <mergeCell ref="I1846:I1847"/>
    <mergeCell ref="I1827:I1829"/>
    <mergeCell ref="M1864:M1865"/>
    <mergeCell ref="M1846:M1847"/>
    <mergeCell ref="I1898:I1900"/>
    <mergeCell ref="I1901:I1903"/>
    <mergeCell ref="F1901:F1903"/>
    <mergeCell ref="C1892:D1892"/>
    <mergeCell ref="E1892:E1893"/>
    <mergeCell ref="C1893:D1893"/>
    <mergeCell ref="A1882:I1882"/>
    <mergeCell ref="G1898:G1900"/>
    <mergeCell ref="I1883:I1884"/>
    <mergeCell ref="A1892:B1892"/>
    <mergeCell ref="A1867:A1868"/>
    <mergeCell ref="D1867:D1868"/>
    <mergeCell ref="M1861:M1862"/>
    <mergeCell ref="D1864:D1866"/>
    <mergeCell ref="E1830:E1831"/>
    <mergeCell ref="H1864:H1866"/>
    <mergeCell ref="A1844:B1844"/>
    <mergeCell ref="A1845:I1845"/>
    <mergeCell ref="A1846:A1847"/>
    <mergeCell ref="H1901:H1903"/>
    <mergeCell ref="F1898:F1900"/>
    <mergeCell ref="A1856:B1856"/>
    <mergeCell ref="D1901:D1903"/>
    <mergeCell ref="M1898:M1899"/>
    <mergeCell ref="A1904:A1905"/>
    <mergeCell ref="D1904:D1905"/>
    <mergeCell ref="M1904:M1905"/>
    <mergeCell ref="E1904:E1905"/>
    <mergeCell ref="F1904:F1905"/>
    <mergeCell ref="G1904:G1905"/>
    <mergeCell ref="H1904:H1905"/>
    <mergeCell ref="I1938:I1940"/>
    <mergeCell ref="H1938:H1940"/>
    <mergeCell ref="A1918:B1918"/>
    <mergeCell ref="M1920:M1921"/>
    <mergeCell ref="D1920:D1921"/>
    <mergeCell ref="E1920:E1921"/>
    <mergeCell ref="F1920:F1921"/>
    <mergeCell ref="G1920:G1921"/>
    <mergeCell ref="H1920:H1921"/>
    <mergeCell ref="I1920:I1921"/>
    <mergeCell ref="F1938:F1940"/>
    <mergeCell ref="H1935:H1937"/>
    <mergeCell ref="I1935:I1937"/>
    <mergeCell ref="M1935:M1936"/>
    <mergeCell ref="F1927:G1927"/>
    <mergeCell ref="A1928:B1928"/>
    <mergeCell ref="A1929:B1929"/>
    <mergeCell ref="C1929:D1929"/>
    <mergeCell ref="D1935:D1937"/>
    <mergeCell ref="A1930:B1930"/>
    <mergeCell ref="C1930:D1930"/>
    <mergeCell ref="F1935:F1937"/>
    <mergeCell ref="D1938:D1940"/>
    <mergeCell ref="E1938:E1940"/>
    <mergeCell ref="H1957:H1958"/>
    <mergeCell ref="F1964:G1964"/>
    <mergeCell ref="A1965:B1965"/>
    <mergeCell ref="A1938:A1940"/>
    <mergeCell ref="M1938:M1939"/>
    <mergeCell ref="A1955:B1955"/>
    <mergeCell ref="A1956:I1956"/>
    <mergeCell ref="A1957:A1958"/>
    <mergeCell ref="M1957:M1958"/>
    <mergeCell ref="H1941:H1942"/>
    <mergeCell ref="M1941:M1942"/>
    <mergeCell ref="A1963:B1963"/>
    <mergeCell ref="I1941:I1942"/>
    <mergeCell ref="F1941:F1942"/>
    <mergeCell ref="G1941:G1942"/>
    <mergeCell ref="E1941:E1942"/>
    <mergeCell ref="I1957:I1958"/>
    <mergeCell ref="D1957:D1958"/>
    <mergeCell ref="E1957:E1958"/>
    <mergeCell ref="G1938:G1940"/>
    <mergeCell ref="D1978:D1979"/>
    <mergeCell ref="A2003:B2003"/>
    <mergeCell ref="C2003:D2003"/>
    <mergeCell ref="A2004:B2004"/>
    <mergeCell ref="G1957:G1958"/>
    <mergeCell ref="I2012:I2014"/>
    <mergeCell ref="I2015:I2016"/>
    <mergeCell ref="H2012:H2014"/>
    <mergeCell ref="E2015:E2016"/>
    <mergeCell ref="H2015:H2016"/>
    <mergeCell ref="G2009:G2011"/>
    <mergeCell ref="E2012:E2014"/>
    <mergeCell ref="F2012:F2014"/>
    <mergeCell ref="G2012:G2014"/>
    <mergeCell ref="F1957:F1958"/>
    <mergeCell ref="A1966:B1966"/>
    <mergeCell ref="C1966:D1966"/>
    <mergeCell ref="E1966:E1967"/>
    <mergeCell ref="A1967:B1967"/>
    <mergeCell ref="C1967:D1967"/>
    <mergeCell ref="E1972:E1974"/>
    <mergeCell ref="F1972:F1974"/>
    <mergeCell ref="F2126:F2127"/>
    <mergeCell ref="A2119:I2119"/>
    <mergeCell ref="A2120:A2122"/>
    <mergeCell ref="H2105:H2106"/>
    <mergeCell ref="E2120:E2122"/>
    <mergeCell ref="F2120:F2122"/>
    <mergeCell ref="G2120:G2122"/>
    <mergeCell ref="I2046:I2048"/>
    <mergeCell ref="I2083:I2085"/>
    <mergeCell ref="A2049:A2051"/>
    <mergeCell ref="D2049:D2051"/>
    <mergeCell ref="A2066:B2066"/>
    <mergeCell ref="M1972:M1973"/>
    <mergeCell ref="A2000:B2000"/>
    <mergeCell ref="F2001:G2001"/>
    <mergeCell ref="A2002:B2002"/>
    <mergeCell ref="A2030:I2030"/>
    <mergeCell ref="D2015:D2016"/>
    <mergeCell ref="F2015:F2016"/>
    <mergeCell ref="G2015:G2016"/>
    <mergeCell ref="A2015:A2016"/>
    <mergeCell ref="A2029:B2029"/>
    <mergeCell ref="I1975:I1977"/>
    <mergeCell ref="G1978:G1979"/>
    <mergeCell ref="H1994:H1995"/>
    <mergeCell ref="I1994:I1995"/>
    <mergeCell ref="G1975:G1977"/>
    <mergeCell ref="M1978:M1979"/>
    <mergeCell ref="G1994:G1995"/>
    <mergeCell ref="H1978:H1979"/>
    <mergeCell ref="C2004:D2004"/>
    <mergeCell ref="A1978:A1979"/>
    <mergeCell ref="E2225:E2226"/>
    <mergeCell ref="A2226:B2226"/>
    <mergeCell ref="C2190:D2190"/>
    <mergeCell ref="C2226:D2226"/>
    <mergeCell ref="A2216:A2217"/>
    <mergeCell ref="M2142:M2143"/>
    <mergeCell ref="D2160:D2162"/>
    <mergeCell ref="E2160:E2162"/>
    <mergeCell ref="F2160:F2162"/>
    <mergeCell ref="G2160:G2162"/>
    <mergeCell ref="A2215:I2215"/>
    <mergeCell ref="A2200:A2201"/>
    <mergeCell ref="D2200:D2201"/>
    <mergeCell ref="G2157:G2159"/>
    <mergeCell ref="A2153:B2153"/>
    <mergeCell ref="A2227:B2227"/>
    <mergeCell ref="C2227:D2227"/>
    <mergeCell ref="A2222:B2222"/>
    <mergeCell ref="F2223:G2223"/>
    <mergeCell ref="A2224:B2224"/>
    <mergeCell ref="E2200:E2201"/>
    <mergeCell ref="A2225:B2225"/>
    <mergeCell ref="C2225:D2225"/>
    <mergeCell ref="F2200:F2201"/>
    <mergeCell ref="E2216:E2217"/>
    <mergeCell ref="I2216:I2217"/>
    <mergeCell ref="H2216:H2217"/>
    <mergeCell ref="A2214:B2214"/>
    <mergeCell ref="A2163:A2164"/>
    <mergeCell ref="D2163:D2164"/>
    <mergeCell ref="E2157:E2159"/>
    <mergeCell ref="F2157:F2159"/>
    <mergeCell ref="M2197:M2198"/>
    <mergeCell ref="G1439:G1440"/>
    <mergeCell ref="G1402:G1403"/>
    <mergeCell ref="G1365:G1366"/>
    <mergeCell ref="G1328:G1329"/>
    <mergeCell ref="I107:I108"/>
    <mergeCell ref="I181:I182"/>
    <mergeCell ref="I606:I608"/>
    <mergeCell ref="G2163:G2164"/>
    <mergeCell ref="H2163:H2164"/>
    <mergeCell ref="D2105:D2106"/>
    <mergeCell ref="C2114:D2114"/>
    <mergeCell ref="E2114:E2115"/>
    <mergeCell ref="C2115:D2115"/>
    <mergeCell ref="M2160:M2161"/>
    <mergeCell ref="D2142:D2143"/>
    <mergeCell ref="E2142:E2143"/>
    <mergeCell ref="F2142:F2143"/>
    <mergeCell ref="G2142:G2143"/>
    <mergeCell ref="M2120:M2121"/>
    <mergeCell ref="D2120:D2122"/>
    <mergeCell ref="C2152:D2152"/>
    <mergeCell ref="H2160:H2162"/>
    <mergeCell ref="C2153:D2153"/>
    <mergeCell ref="H2120:H2122"/>
    <mergeCell ref="E2126:E2127"/>
    <mergeCell ref="H2123:H2125"/>
    <mergeCell ref="M2086:M2087"/>
    <mergeCell ref="I2086:I2088"/>
    <mergeCell ref="I2089:I2090"/>
    <mergeCell ref="H2086:H2088"/>
    <mergeCell ref="I2068:I2069"/>
    <mergeCell ref="D2194:D2196"/>
    <mergeCell ref="F2179:F2180"/>
    <mergeCell ref="G2179:G2180"/>
    <mergeCell ref="H2179:H2180"/>
    <mergeCell ref="H2194:H2196"/>
    <mergeCell ref="M2179:M2180"/>
    <mergeCell ref="M2194:M2195"/>
    <mergeCell ref="I2179:I2180"/>
    <mergeCell ref="G70:G71"/>
    <mergeCell ref="A2140:B2140"/>
    <mergeCell ref="A2188:B2188"/>
    <mergeCell ref="A2187:B2187"/>
    <mergeCell ref="I2163:I2164"/>
    <mergeCell ref="H2142:H2143"/>
    <mergeCell ref="I2160:I2162"/>
    <mergeCell ref="A2178:I2178"/>
    <mergeCell ref="E2163:E2164"/>
    <mergeCell ref="F2163:F2164"/>
    <mergeCell ref="A2190:B2190"/>
    <mergeCell ref="M2049:M2050"/>
    <mergeCell ref="A2067:I2067"/>
    <mergeCell ref="A2068:A2069"/>
    <mergeCell ref="D2089:D2090"/>
    <mergeCell ref="F2089:F2090"/>
    <mergeCell ref="A2042:B2042"/>
    <mergeCell ref="M2015:M2016"/>
    <mergeCell ref="M2126:M2127"/>
    <mergeCell ref="A2156:I2156"/>
    <mergeCell ref="A2157:A2159"/>
    <mergeCell ref="D2157:D2159"/>
    <mergeCell ref="M2031:M2032"/>
    <mergeCell ref="I2031:I2032"/>
    <mergeCell ref="G609:G610"/>
    <mergeCell ref="E329:E330"/>
    <mergeCell ref="A2115:B2115"/>
    <mergeCell ref="A2116:B2116"/>
    <mergeCell ref="C2116:D2116"/>
    <mergeCell ref="M2216:M2217"/>
    <mergeCell ref="A2151:B2151"/>
    <mergeCell ref="C2151:D2151"/>
    <mergeCell ref="E2151:E2152"/>
    <mergeCell ref="A2152:B2152"/>
    <mergeCell ref="A2123:A2125"/>
    <mergeCell ref="D2216:D2217"/>
    <mergeCell ref="A2150:B2150"/>
    <mergeCell ref="M2157:M2158"/>
    <mergeCell ref="I2197:I2199"/>
    <mergeCell ref="I2200:I2201"/>
    <mergeCell ref="A2160:A2162"/>
    <mergeCell ref="A2177:B2177"/>
    <mergeCell ref="F2186:G2186"/>
    <mergeCell ref="D2179:D2180"/>
    <mergeCell ref="E2179:E2180"/>
    <mergeCell ref="A2179:A2180"/>
    <mergeCell ref="A2194:A2196"/>
    <mergeCell ref="C2189:D2189"/>
    <mergeCell ref="E588:E589"/>
    <mergeCell ref="D566:D568"/>
    <mergeCell ref="H498:H499"/>
    <mergeCell ref="M2200:M2201"/>
    <mergeCell ref="M2163:M2164"/>
    <mergeCell ref="A2193:I2193"/>
    <mergeCell ref="A2148:B2148"/>
    <mergeCell ref="F2149:G2149"/>
    <mergeCell ref="A2103:B2103"/>
    <mergeCell ref="A2104:I2104"/>
    <mergeCell ref="A2105:A2106"/>
    <mergeCell ref="A2074:B2074"/>
    <mergeCell ref="F2075:G2075"/>
    <mergeCell ref="A2076:B2076"/>
    <mergeCell ref="A2077:B2077"/>
    <mergeCell ref="H2089:H2090"/>
    <mergeCell ref="D2083:D2085"/>
    <mergeCell ref="E2083:E2085"/>
    <mergeCell ref="M2068:M2069"/>
    <mergeCell ref="M2052:M2053"/>
    <mergeCell ref="I2049:I2051"/>
    <mergeCell ref="I2052:I2053"/>
    <mergeCell ref="M2123:M2124"/>
    <mergeCell ref="H2068:H2069"/>
    <mergeCell ref="H2049:H2051"/>
    <mergeCell ref="H2052:H2053"/>
    <mergeCell ref="M2105:M2106"/>
    <mergeCell ref="M2089:M2090"/>
    <mergeCell ref="E2105:E2106"/>
    <mergeCell ref="F2105:F2106"/>
    <mergeCell ref="G2105:G2106"/>
    <mergeCell ref="C451:D451"/>
    <mergeCell ref="H477:H478"/>
    <mergeCell ref="I455:I457"/>
    <mergeCell ref="I458:I460"/>
    <mergeCell ref="A461:A462"/>
    <mergeCell ref="F514:F515"/>
    <mergeCell ref="H440:H441"/>
    <mergeCell ref="D477:D478"/>
    <mergeCell ref="A495:A497"/>
    <mergeCell ref="D495:D497"/>
    <mergeCell ref="H33:H34"/>
    <mergeCell ref="F144:F145"/>
    <mergeCell ref="E514:E515"/>
    <mergeCell ref="A498:A499"/>
    <mergeCell ref="D498:D499"/>
    <mergeCell ref="F572:F573"/>
    <mergeCell ref="H532:H534"/>
    <mergeCell ref="G33:G34"/>
    <mergeCell ref="G366:G367"/>
    <mergeCell ref="G495:G497"/>
    <mergeCell ref="F551:F552"/>
    <mergeCell ref="F329:F330"/>
    <mergeCell ref="G329:G330"/>
    <mergeCell ref="F447:G447"/>
    <mergeCell ref="G498:G499"/>
    <mergeCell ref="I276:I277"/>
    <mergeCell ref="F498:F499"/>
    <mergeCell ref="I514:I515"/>
    <mergeCell ref="I498:I499"/>
    <mergeCell ref="I495:I497"/>
    <mergeCell ref="H551:H552"/>
    <mergeCell ref="I551:I552"/>
    <mergeCell ref="E375:E376"/>
    <mergeCell ref="C338:D338"/>
    <mergeCell ref="D403:D404"/>
    <mergeCell ref="A403:A404"/>
    <mergeCell ref="C376:D376"/>
    <mergeCell ref="A377:B377"/>
    <mergeCell ref="A488:B488"/>
    <mergeCell ref="E495:E497"/>
    <mergeCell ref="H606:H608"/>
    <mergeCell ref="E597:E598"/>
    <mergeCell ref="D218:D219"/>
    <mergeCell ref="E218:E219"/>
    <mergeCell ref="G162:G164"/>
    <mergeCell ref="G292:G293"/>
    <mergeCell ref="G273:G275"/>
    <mergeCell ref="H273:H275"/>
    <mergeCell ref="A454:I454"/>
    <mergeCell ref="H514:H515"/>
    <mergeCell ref="A338:B338"/>
    <mergeCell ref="A417:I417"/>
    <mergeCell ref="I384:I386"/>
    <mergeCell ref="F477:F478"/>
    <mergeCell ref="A374:B374"/>
    <mergeCell ref="A375:B375"/>
    <mergeCell ref="G440:G441"/>
    <mergeCell ref="A448:B448"/>
    <mergeCell ref="A446:B446"/>
    <mergeCell ref="A424:A425"/>
    <mergeCell ref="A451:B451"/>
    <mergeCell ref="A476:I476"/>
    <mergeCell ref="A477:A478"/>
    <mergeCell ref="D455:D457"/>
    <mergeCell ref="A697:B697"/>
    <mergeCell ref="A698:I698"/>
    <mergeCell ref="A699:A700"/>
    <mergeCell ref="M699:M700"/>
    <mergeCell ref="I680:I682"/>
    <mergeCell ref="A683:A684"/>
    <mergeCell ref="D683:D684"/>
    <mergeCell ref="E683:E684"/>
    <mergeCell ref="F683:F684"/>
    <mergeCell ref="D680:D682"/>
    <mergeCell ref="H233:H235"/>
    <mergeCell ref="I233:I235"/>
    <mergeCell ref="I236:I238"/>
    <mergeCell ref="A587:I587"/>
    <mergeCell ref="C562:D562"/>
    <mergeCell ref="A372:B372"/>
    <mergeCell ref="A520:B520"/>
    <mergeCell ref="A335:B335"/>
    <mergeCell ref="F336:G336"/>
    <mergeCell ref="A337:B337"/>
    <mergeCell ref="I677:I679"/>
    <mergeCell ref="I603:I605"/>
    <mergeCell ref="E569:E571"/>
    <mergeCell ref="D588:D589"/>
    <mergeCell ref="A376:B376"/>
    <mergeCell ref="F535:F536"/>
    <mergeCell ref="C487:D487"/>
    <mergeCell ref="I569:I571"/>
    <mergeCell ref="F588:F589"/>
    <mergeCell ref="H588:H589"/>
    <mergeCell ref="H603:H605"/>
    <mergeCell ref="A565:I565"/>
    <mergeCell ref="E677:E679"/>
    <mergeCell ref="F677:F679"/>
    <mergeCell ref="E680:E682"/>
    <mergeCell ref="F680:F682"/>
    <mergeCell ref="A673:B673"/>
    <mergeCell ref="C673:D673"/>
    <mergeCell ref="A639:I639"/>
    <mergeCell ref="G683:G684"/>
    <mergeCell ref="H683:H684"/>
    <mergeCell ref="E643:E645"/>
    <mergeCell ref="A676:I676"/>
    <mergeCell ref="I643:I645"/>
    <mergeCell ref="A680:A682"/>
    <mergeCell ref="A677:A679"/>
    <mergeCell ref="M683:M684"/>
    <mergeCell ref="M646:M647"/>
    <mergeCell ref="A636:B636"/>
    <mergeCell ref="C636:D636"/>
    <mergeCell ref="M643:M644"/>
    <mergeCell ref="G646:G647"/>
    <mergeCell ref="G643:G645"/>
    <mergeCell ref="H643:H645"/>
    <mergeCell ref="M680:M681"/>
    <mergeCell ref="M677:M678"/>
    <mergeCell ref="C671:D671"/>
    <mergeCell ref="E671:E672"/>
    <mergeCell ref="F706:G706"/>
    <mergeCell ref="A707:B707"/>
    <mergeCell ref="A708:B708"/>
    <mergeCell ref="G717:G719"/>
    <mergeCell ref="A709:B709"/>
    <mergeCell ref="A714:A716"/>
    <mergeCell ref="C782:D782"/>
    <mergeCell ref="E782:E783"/>
    <mergeCell ref="H609:H610"/>
    <mergeCell ref="F625:F626"/>
    <mergeCell ref="G680:G682"/>
    <mergeCell ref="H680:H682"/>
    <mergeCell ref="H662:H663"/>
    <mergeCell ref="F632:G632"/>
    <mergeCell ref="G751:G753"/>
    <mergeCell ref="F720:F721"/>
    <mergeCell ref="G720:G721"/>
    <mergeCell ref="D699:D700"/>
    <mergeCell ref="E699:E700"/>
    <mergeCell ref="F699:F700"/>
    <mergeCell ref="G699:G700"/>
    <mergeCell ref="H699:H700"/>
    <mergeCell ref="D640:D642"/>
    <mergeCell ref="E640:E642"/>
    <mergeCell ref="F643:F645"/>
    <mergeCell ref="G677:G679"/>
    <mergeCell ref="C708:D708"/>
    <mergeCell ref="E708:E709"/>
    <mergeCell ref="H677:H679"/>
    <mergeCell ref="D662:D663"/>
    <mergeCell ref="E646:E647"/>
    <mergeCell ref="D677:D679"/>
    <mergeCell ref="E606:E608"/>
    <mergeCell ref="I625:I626"/>
    <mergeCell ref="D569:D571"/>
    <mergeCell ref="F569:F571"/>
    <mergeCell ref="G757:G758"/>
    <mergeCell ref="D788:D790"/>
    <mergeCell ref="E788:E790"/>
    <mergeCell ref="D736:D737"/>
    <mergeCell ref="G625:G626"/>
    <mergeCell ref="H625:H626"/>
    <mergeCell ref="F640:F642"/>
    <mergeCell ref="G714:G716"/>
    <mergeCell ref="I754:I756"/>
    <mergeCell ref="F754:F756"/>
    <mergeCell ref="G754:G756"/>
    <mergeCell ref="H754:H756"/>
    <mergeCell ref="H751:H753"/>
    <mergeCell ref="G736:G737"/>
    <mergeCell ref="H736:H737"/>
    <mergeCell ref="I736:I737"/>
    <mergeCell ref="I699:I700"/>
    <mergeCell ref="I683:I684"/>
    <mergeCell ref="A713:I713"/>
    <mergeCell ref="E757:E758"/>
    <mergeCell ref="F757:F758"/>
    <mergeCell ref="A705:B705"/>
    <mergeCell ref="A751:A753"/>
    <mergeCell ref="D751:D753"/>
    <mergeCell ref="E751:E753"/>
    <mergeCell ref="F751:F753"/>
    <mergeCell ref="A784:B784"/>
    <mergeCell ref="C784:D784"/>
    <mergeCell ref="I791:I793"/>
    <mergeCell ref="I794:I795"/>
    <mergeCell ref="A846:I846"/>
    <mergeCell ref="A816:B816"/>
    <mergeCell ref="F817:G817"/>
    <mergeCell ref="A818:B818"/>
    <mergeCell ref="E810:E811"/>
    <mergeCell ref="A821:B821"/>
    <mergeCell ref="C821:D821"/>
    <mergeCell ref="H865:H867"/>
    <mergeCell ref="H810:H811"/>
    <mergeCell ref="E865:E867"/>
    <mergeCell ref="A820:B820"/>
    <mergeCell ref="A831:A832"/>
    <mergeCell ref="D831:D832"/>
    <mergeCell ref="D794:D795"/>
    <mergeCell ref="E794:E795"/>
    <mergeCell ref="F794:F795"/>
    <mergeCell ref="G794:G795"/>
    <mergeCell ref="H794:H795"/>
    <mergeCell ref="C858:D858"/>
    <mergeCell ref="D828:D830"/>
    <mergeCell ref="E828:E830"/>
    <mergeCell ref="E819:E820"/>
    <mergeCell ref="C820:D820"/>
    <mergeCell ref="E831:E832"/>
    <mergeCell ref="A1164:A1165"/>
    <mergeCell ref="D1164:D1165"/>
    <mergeCell ref="A1157:I1157"/>
    <mergeCell ref="A1158:A1160"/>
    <mergeCell ref="G1158:G1160"/>
    <mergeCell ref="G810:G811"/>
    <mergeCell ref="A968:B968"/>
    <mergeCell ref="E905:E906"/>
    <mergeCell ref="F905:F906"/>
    <mergeCell ref="G905:G906"/>
    <mergeCell ref="C893:D893"/>
    <mergeCell ref="E893:E894"/>
    <mergeCell ref="F831:F832"/>
    <mergeCell ref="G831:G832"/>
    <mergeCell ref="A956:B956"/>
    <mergeCell ref="F928:G928"/>
    <mergeCell ref="C894:D894"/>
    <mergeCell ref="E868:E869"/>
    <mergeCell ref="F868:F869"/>
    <mergeCell ref="A898:I898"/>
    <mergeCell ref="F902:F904"/>
    <mergeCell ref="G902:G904"/>
    <mergeCell ref="H902:H904"/>
    <mergeCell ref="H868:H869"/>
    <mergeCell ref="E921:E922"/>
    <mergeCell ref="A964:B964"/>
    <mergeCell ref="F965:G965"/>
    <mergeCell ref="A966:B966"/>
    <mergeCell ref="A967:B967"/>
    <mergeCell ref="I810:I811"/>
    <mergeCell ref="A1141:B1141"/>
    <mergeCell ref="A1142:I1142"/>
    <mergeCell ref="A899:A901"/>
    <mergeCell ref="C967:D967"/>
    <mergeCell ref="E967:E968"/>
    <mergeCell ref="I958:I959"/>
    <mergeCell ref="I939:I941"/>
    <mergeCell ref="I942:I943"/>
    <mergeCell ref="I921:I922"/>
    <mergeCell ref="I936:I938"/>
    <mergeCell ref="F936:F938"/>
    <mergeCell ref="A895:B895"/>
    <mergeCell ref="C819:D819"/>
    <mergeCell ref="G936:G938"/>
    <mergeCell ref="H936:H938"/>
    <mergeCell ref="G921:G922"/>
    <mergeCell ref="H921:H922"/>
    <mergeCell ref="A1043:B1043"/>
    <mergeCell ref="A1050:A1052"/>
    <mergeCell ref="E976:E978"/>
    <mergeCell ref="C895:D895"/>
    <mergeCell ref="A819:B819"/>
    <mergeCell ref="A853:B853"/>
    <mergeCell ref="D976:D978"/>
    <mergeCell ref="A894:B894"/>
    <mergeCell ref="A927:B927"/>
    <mergeCell ref="C968:D968"/>
    <mergeCell ref="A993:B993"/>
    <mergeCell ref="A994:I994"/>
    <mergeCell ref="A995:A996"/>
    <mergeCell ref="G995:G996"/>
    <mergeCell ref="D1050:D1052"/>
    <mergeCell ref="E1050:E1052"/>
    <mergeCell ref="C1043:D1043"/>
    <mergeCell ref="G1269:G1271"/>
    <mergeCell ref="A1265:B1265"/>
    <mergeCell ref="C1265:D1265"/>
    <mergeCell ref="A1264:B1264"/>
    <mergeCell ref="C1264:D1264"/>
    <mergeCell ref="C1301:D1301"/>
    <mergeCell ref="I1306:I1308"/>
    <mergeCell ref="A1309:A1311"/>
    <mergeCell ref="I1291:I1292"/>
    <mergeCell ref="C1300:D1300"/>
    <mergeCell ref="A1305:I1305"/>
    <mergeCell ref="A1306:A1308"/>
    <mergeCell ref="H1275:H1276"/>
    <mergeCell ref="F1309:F1311"/>
    <mergeCell ref="G1309:G1311"/>
    <mergeCell ref="I1238:I1239"/>
    <mergeCell ref="I1272:I1274"/>
    <mergeCell ref="I1275:I1276"/>
    <mergeCell ref="H1254:H1255"/>
    <mergeCell ref="I1254:I1255"/>
    <mergeCell ref="H1272:H1274"/>
    <mergeCell ref="H1238:H1239"/>
    <mergeCell ref="A1268:I1268"/>
    <mergeCell ref="E1269:E1271"/>
    <mergeCell ref="I1269:I1271"/>
    <mergeCell ref="A1300:B1300"/>
    <mergeCell ref="A1289:B1289"/>
    <mergeCell ref="A1290:I1290"/>
    <mergeCell ref="G1275:G1276"/>
    <mergeCell ref="A1291:A1292"/>
    <mergeCell ref="A972:I972"/>
    <mergeCell ref="A973:A975"/>
    <mergeCell ref="D973:D975"/>
    <mergeCell ref="E973:E975"/>
    <mergeCell ref="F973:F975"/>
    <mergeCell ref="G973:G975"/>
    <mergeCell ref="H973:H975"/>
    <mergeCell ref="H1053:H1054"/>
    <mergeCell ref="G1254:G1255"/>
    <mergeCell ref="E1217:E1218"/>
    <mergeCell ref="F1217:F1218"/>
    <mergeCell ref="E1232:E1234"/>
    <mergeCell ref="E1254:E1255"/>
    <mergeCell ref="H1235:H1237"/>
    <mergeCell ref="H1217:H1218"/>
    <mergeCell ref="G1180:G1181"/>
    <mergeCell ref="H1180:H1181"/>
    <mergeCell ref="A1231:I1231"/>
    <mergeCell ref="D1232:D1234"/>
    <mergeCell ref="I1232:I1234"/>
    <mergeCell ref="A1154:B1154"/>
    <mergeCell ref="I1143:I1144"/>
    <mergeCell ref="H1195:H1197"/>
    <mergeCell ref="C1154:D1154"/>
    <mergeCell ref="A1143:A1144"/>
    <mergeCell ref="H1158:H1160"/>
    <mergeCell ref="I1158:I1160"/>
    <mergeCell ref="A1215:B1215"/>
    <mergeCell ref="A1080:B1080"/>
    <mergeCell ref="C1080:D1080"/>
    <mergeCell ref="A1083:I1083"/>
    <mergeCell ref="F1187:G1187"/>
    <mergeCell ref="D1639:D1641"/>
    <mergeCell ref="A1413:B1413"/>
    <mergeCell ref="C1413:D1413"/>
    <mergeCell ref="A1412:B1412"/>
    <mergeCell ref="F1383:F1385"/>
    <mergeCell ref="G1383:G1385"/>
    <mergeCell ref="A1402:A1403"/>
    <mergeCell ref="A1326:B1326"/>
    <mergeCell ref="A1327:I1327"/>
    <mergeCell ref="F1328:F1329"/>
    <mergeCell ref="H1291:H1292"/>
    <mergeCell ref="A1564:I1564"/>
    <mergeCell ref="A1558:B1558"/>
    <mergeCell ref="A1559:B1559"/>
    <mergeCell ref="C1559:D1559"/>
    <mergeCell ref="E1559:E1560"/>
    <mergeCell ref="A1383:A1385"/>
    <mergeCell ref="A1565:A1567"/>
    <mergeCell ref="D1565:D1567"/>
    <mergeCell ref="E1565:E1567"/>
    <mergeCell ref="A1297:B1297"/>
    <mergeCell ref="F1298:G1298"/>
    <mergeCell ref="A1299:B1299"/>
    <mergeCell ref="I1608:I1609"/>
    <mergeCell ref="A1560:B1560"/>
    <mergeCell ref="C1560:D1560"/>
    <mergeCell ref="A1561:B1561"/>
    <mergeCell ref="C1561:D1561"/>
    <mergeCell ref="I1550:I1551"/>
    <mergeCell ref="A1511:B1511"/>
    <mergeCell ref="H1531:H1533"/>
    <mergeCell ref="A1528:A1530"/>
    <mergeCell ref="I1121:I1123"/>
    <mergeCell ref="H1602:H1604"/>
    <mergeCell ref="F1631:G1631"/>
    <mergeCell ref="H1642:H1644"/>
    <mergeCell ref="A1638:I1638"/>
    <mergeCell ref="I1047:I1049"/>
    <mergeCell ref="H1164:H1165"/>
    <mergeCell ref="I1084:I1086"/>
    <mergeCell ref="I1050:I1052"/>
    <mergeCell ref="D1275:D1276"/>
    <mergeCell ref="E1275:E1276"/>
    <mergeCell ref="F1275:F1276"/>
    <mergeCell ref="G1217:G1218"/>
    <mergeCell ref="F1121:F1123"/>
    <mergeCell ref="C1079:D1079"/>
    <mergeCell ref="A1639:A1641"/>
    <mergeCell ref="E1633:E1634"/>
    <mergeCell ref="A1634:B1634"/>
    <mergeCell ref="C1634:D1634"/>
    <mergeCell ref="A1624:A1625"/>
    <mergeCell ref="I1639:I1641"/>
    <mergeCell ref="E1639:E1641"/>
    <mergeCell ref="F1639:F1641"/>
    <mergeCell ref="F1642:F1644"/>
    <mergeCell ref="I1087:I1089"/>
    <mergeCell ref="I1090:I1091"/>
    <mergeCell ref="D1143:D1144"/>
    <mergeCell ref="E1143:E1144"/>
    <mergeCell ref="F1143:F1144"/>
    <mergeCell ref="G1143:G1144"/>
    <mergeCell ref="H1143:H1144"/>
    <mergeCell ref="G1642:G1644"/>
    <mergeCell ref="G1639:G1641"/>
    <mergeCell ref="H1639:H1641"/>
    <mergeCell ref="E1642:E1644"/>
    <mergeCell ref="F1661:F1662"/>
    <mergeCell ref="G1661:G1662"/>
    <mergeCell ref="H1661:H1662"/>
    <mergeCell ref="E2003:E2004"/>
    <mergeCell ref="G1790:G1792"/>
    <mergeCell ref="F1787:F1789"/>
    <mergeCell ref="A1556:B1556"/>
    <mergeCell ref="F1557:G1557"/>
    <mergeCell ref="A1919:I1919"/>
    <mergeCell ref="A1920:A1921"/>
    <mergeCell ref="I1642:I1644"/>
    <mergeCell ref="A1642:A1644"/>
    <mergeCell ref="D1642:D1644"/>
    <mergeCell ref="G1901:G1903"/>
    <mergeCell ref="A1894:B1894"/>
    <mergeCell ref="C1894:D1894"/>
    <mergeCell ref="I1904:I1905"/>
    <mergeCell ref="H1772:H1773"/>
    <mergeCell ref="I1772:I1773"/>
    <mergeCell ref="A1749:I1749"/>
    <mergeCell ref="F1676:F1678"/>
    <mergeCell ref="G1676:G1678"/>
    <mergeCell ref="H1676:H1678"/>
    <mergeCell ref="A1698:A1699"/>
    <mergeCell ref="A1706:B1706"/>
    <mergeCell ref="G1787:G1789"/>
    <mergeCell ref="A1707:B1707"/>
    <mergeCell ref="C1707:D1707"/>
    <mergeCell ref="A1704:B1704"/>
    <mergeCell ref="I1861:I1863"/>
    <mergeCell ref="A2009:A2011"/>
    <mergeCell ref="E1861:E1863"/>
    <mergeCell ref="F1861:F1863"/>
    <mergeCell ref="G1861:G1863"/>
    <mergeCell ref="H2009:H2011"/>
    <mergeCell ref="I1867:I1868"/>
    <mergeCell ref="D1883:D1884"/>
    <mergeCell ref="E1883:E1884"/>
    <mergeCell ref="A2008:I2008"/>
    <mergeCell ref="I1978:I1979"/>
    <mergeCell ref="A1860:I1860"/>
    <mergeCell ref="A1861:A1863"/>
    <mergeCell ref="D1861:D1863"/>
    <mergeCell ref="G1935:G1937"/>
    <mergeCell ref="A1901:A1903"/>
    <mergeCell ref="A1971:I1971"/>
    <mergeCell ref="F1883:F1884"/>
    <mergeCell ref="E1929:E1930"/>
    <mergeCell ref="A1926:B1926"/>
    <mergeCell ref="H1861:H1863"/>
    <mergeCell ref="A1931:B1931"/>
    <mergeCell ref="D1941:D1942"/>
    <mergeCell ref="A1941:A1942"/>
    <mergeCell ref="F1978:F1979"/>
    <mergeCell ref="E1935:E1937"/>
    <mergeCell ref="C1931:D1931"/>
    <mergeCell ref="A1934:I1934"/>
    <mergeCell ref="A1935:A1937"/>
    <mergeCell ref="E2009:E2011"/>
    <mergeCell ref="A1883:A1884"/>
    <mergeCell ref="I1864:I1866"/>
    <mergeCell ref="E2089:E2090"/>
    <mergeCell ref="F2083:F2085"/>
    <mergeCell ref="F2009:F2011"/>
    <mergeCell ref="A2005:B2005"/>
    <mergeCell ref="C2005:D2005"/>
    <mergeCell ref="A2083:A2085"/>
    <mergeCell ref="A2039:B2039"/>
    <mergeCell ref="A2012:A2014"/>
    <mergeCell ref="A2040:B2040"/>
    <mergeCell ref="C2040:D2040"/>
    <mergeCell ref="E2068:E2069"/>
    <mergeCell ref="F2068:F2069"/>
    <mergeCell ref="G2068:G2069"/>
    <mergeCell ref="C2041:D2041"/>
    <mergeCell ref="D2031:D2032"/>
    <mergeCell ref="E2031:E2032"/>
    <mergeCell ref="F2038:G2038"/>
    <mergeCell ref="F2031:F2032"/>
    <mergeCell ref="G2052:G2053"/>
    <mergeCell ref="D2068:D2069"/>
    <mergeCell ref="E2040:E2041"/>
    <mergeCell ref="A2045:I2045"/>
    <mergeCell ref="I2009:I2011"/>
    <mergeCell ref="A2041:B2041"/>
    <mergeCell ref="G2031:G2032"/>
    <mergeCell ref="H2031:H2032"/>
    <mergeCell ref="I2120:I2122"/>
    <mergeCell ref="H2126:H2127"/>
    <mergeCell ref="A2141:I2141"/>
    <mergeCell ref="A2114:B2114"/>
    <mergeCell ref="F2216:F2217"/>
    <mergeCell ref="G2216:G2217"/>
    <mergeCell ref="A2142:A2143"/>
    <mergeCell ref="D2123:D2125"/>
    <mergeCell ref="E2123:E2125"/>
    <mergeCell ref="F2123:F2125"/>
    <mergeCell ref="G2123:G2125"/>
    <mergeCell ref="A2126:A2127"/>
    <mergeCell ref="E2197:E2199"/>
    <mergeCell ref="F2197:F2199"/>
    <mergeCell ref="A1968:B1968"/>
    <mergeCell ref="C1968:D1968"/>
    <mergeCell ref="D2052:D2053"/>
    <mergeCell ref="E2052:E2053"/>
    <mergeCell ref="A2031:A2032"/>
    <mergeCell ref="A2037:B2037"/>
    <mergeCell ref="C2042:D2042"/>
    <mergeCell ref="D2046:D2048"/>
    <mergeCell ref="E2046:E2048"/>
    <mergeCell ref="D2009:D2011"/>
    <mergeCell ref="E2086:E2088"/>
    <mergeCell ref="F2086:F2088"/>
    <mergeCell ref="G2086:G2088"/>
    <mergeCell ref="A2089:A2090"/>
    <mergeCell ref="C2077:D2077"/>
    <mergeCell ref="E2077:E2078"/>
    <mergeCell ref="A2078:B2078"/>
    <mergeCell ref="C2078:D2078"/>
    <mergeCell ref="A2197:A2199"/>
    <mergeCell ref="I2194:I2196"/>
    <mergeCell ref="H2200:H2201"/>
    <mergeCell ref="I2157:I2159"/>
    <mergeCell ref="G2200:G2201"/>
    <mergeCell ref="H2197:H2199"/>
    <mergeCell ref="A2185:B2185"/>
    <mergeCell ref="A2189:B2189"/>
    <mergeCell ref="E2194:E2196"/>
    <mergeCell ref="D2197:D2199"/>
    <mergeCell ref="F2046:F2048"/>
    <mergeCell ref="G2046:G2048"/>
    <mergeCell ref="A2082:I2082"/>
    <mergeCell ref="E2049:E2051"/>
    <mergeCell ref="F2049:F2051"/>
    <mergeCell ref="A2079:B2079"/>
    <mergeCell ref="C2079:D2079"/>
    <mergeCell ref="G2049:G2051"/>
    <mergeCell ref="A2052:A2053"/>
    <mergeCell ref="F2052:F2053"/>
    <mergeCell ref="G2197:G2199"/>
    <mergeCell ref="D2126:D2127"/>
    <mergeCell ref="G2126:G2127"/>
    <mergeCell ref="C2188:D2188"/>
    <mergeCell ref="E2188:E2189"/>
    <mergeCell ref="F2194:F2196"/>
    <mergeCell ref="G2194:G2196"/>
    <mergeCell ref="I2142:I2143"/>
    <mergeCell ref="I2123:I2125"/>
    <mergeCell ref="I2126:I2127"/>
    <mergeCell ref="I2105:I2106"/>
    <mergeCell ref="H2157:H2159"/>
  </mergeCells>
  <dataValidations xWindow="914" yWindow="322" count="4">
    <dataValidation allowBlank="1" showInputMessage="1" showErrorMessage="1" prompt="A cella nem írható felül!" sqref="A1:G7"/>
    <dataValidation type="custom" allowBlank="1" showInputMessage="1" showErrorMessage="1" prompt="A cella nem írható felül!" sqref="H1:L1048576 B15 A40:G44 B52 B89 B126 B163 B200 B237 B274 B311 B348 B385 B422 B459 B496 B533 B570 B607 B644 B681 B718 B755 B792 B829 B866 B903 B940 B977 B1014 B1051 B1088 B1125 B1162 B1199 B1236 B1273 B1310 B1347 B1384 B1421 B1458 B1495 B1532 B1569 B1606 B1643 B1680 B1717 B1754 B1791 B1828 B1865 B1902 B1939 B1976 B2013 B2050 B2087 B2124 B2161 B2198 A2223:G2227 A2186:G2190 A2149:G2153 A2112:G2116 A2075:G2079 A2001:G2005 A1964:G1968 A1927:G1931 A1890:G1894 A1853:G1857 A1816:G1820 A1779:G1783 A1742:G1746 A1705:G1709 A1668:G1672 A1631:G1635 A1594:G1598 A1557:G1561 A1520:G1524 A1483:G1487 A1446:G1450 A1409:G1413 A1372:G1376 A1335:G1339 A1298:G1302 A1261:G1265 A1224:G1228 A1187:G1191 A1150:G1154 A1113:G1117 A1076:G1080 A1039:G1043 A1002:G1006 A965:G969 A928:G932 A891:G895 A854:G858 A817:G821 A780:G784 A743:G747 A706:G710 A669:G673 A632:G636 A595:G599 A558:G562 A521:G525 A484:G488 A447:G451 A410:G414 A373:G377 A336:G340 A299:G303 A262:G266 A225:G229 A188:G192 A151:G155 A114:G118 A77:G81">
      <formula1>"ZFRTH2015"</formula1>
    </dataValidation>
    <dataValidation type="custom" allowBlank="1" showInputMessage="1" showErrorMessage="1" prompt="A cella nem írható felül!" sqref="B12 B49 B86 B123 B160 B197 B234 B271 B308 B345 B382 B419 B456 B493 B530 B567 B604 B641 B678 B715 B752 B789 B826 B863 B900 B937 B974 B1011 B1048 B1085 B1122 B1159 B1196 B1233 B1270 B1307 B1344 B1381 B1418 B1455 B1492 B1529 B1566 B1603 B1640 B1677 B1714 B1751 B1788 B1825 B1862 B1899 B1936 B1973 B2010 B2047 B2084 B2121 B2158 B2195">
      <formula1>"ZFRTH2015"</formula1>
    </dataValidation>
    <dataValidation type="custom" allowBlank="1" showInputMessage="1" showErrorMessage="1" prompt="A cella nem írható felül!" sqref="A2038:G2042">
      <formula1>"ZFRTH2015"</formula1>
    </dataValidation>
  </dataValidations>
  <pageMargins left="0.27559055118110237" right="0.23622047244094491" top="0.59055118110236227" bottom="0.35433070866141736" header="0.23622047244094491" footer="0.23622047244094491"/>
  <pageSetup paperSize="9" scale="80" orientation="portrait" r:id="rId2"/>
  <headerFooter>
    <oddHeader>&amp;L&amp;"Arial,Félkövér dőlt"&amp;12Árajánlat&amp;R&amp;"Arial,Félkövér dőlt"&amp;12Egyedi fűtéssel rendelkező ingatlanok gépészeti korszerűsítése(Fűtési-, HMV rendszer korszerűsítése)</oddHeader>
  </headerFooter>
  <ignoredErrors>
    <ignoredError sqref="H19:K30" unlockedFormula="1"/>
  </ignoredErrors>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9"/>
  <dimension ref="A1:N53"/>
  <sheetViews>
    <sheetView view="pageBreakPreview" zoomScaleSheetLayoutView="100" workbookViewId="0">
      <pane xSplit="1" ySplit="3" topLeftCell="B4" activePane="bottomRight" state="frozen"/>
      <selection activeCell="I33" sqref="I33:J33"/>
      <selection pane="topRight" activeCell="I33" sqref="I33:J33"/>
      <selection pane="bottomLeft" activeCell="I33" sqref="I33:J33"/>
      <selection pane="bottomRight" activeCell="B5" sqref="B5"/>
    </sheetView>
  </sheetViews>
  <sheetFormatPr defaultRowHeight="12.75" x14ac:dyDescent="0.2"/>
  <cols>
    <col min="1" max="1" width="4.42578125" style="385" bestFit="1" customWidth="1"/>
    <col min="2" max="2" width="60.7109375" style="2" customWidth="1"/>
    <col min="3" max="3" width="9" style="295" customWidth="1"/>
    <col min="4" max="4" width="6.5703125" style="2" bestFit="1" customWidth="1"/>
    <col min="5" max="6" width="8.5703125" style="33" customWidth="1"/>
    <col min="7" max="8" width="12.7109375" style="33" customWidth="1"/>
    <col min="9" max="9" width="13.5703125" style="503" hidden="1" customWidth="1"/>
    <col min="10" max="11" width="14.28515625" style="503" hidden="1" customWidth="1"/>
    <col min="12" max="12" width="30.7109375" style="466" customWidth="1"/>
    <col min="13" max="13" width="4.5703125" style="2" customWidth="1"/>
    <col min="14" max="16384" width="9.140625" style="2"/>
  </cols>
  <sheetData>
    <row r="1" spans="1:14" ht="21.75" customHeight="1" thickBot="1" x14ac:dyDescent="0.25">
      <c r="A1" s="1249" t="str">
        <f>'Árajánlat összesítő'!B18</f>
        <v>Költségmegosztók / Hőmennyiségmérők felszerelése</v>
      </c>
      <c r="B1" s="1249"/>
      <c r="C1" s="1249"/>
      <c r="D1" s="1249"/>
      <c r="E1" s="1249"/>
      <c r="F1" s="1249"/>
      <c r="G1" s="1249"/>
      <c r="H1" s="1249"/>
      <c r="I1" s="279"/>
      <c r="J1" s="279"/>
      <c r="K1" s="279"/>
      <c r="L1" s="290"/>
      <c r="M1" s="318"/>
    </row>
    <row r="2" spans="1:14" ht="18.75" customHeight="1" x14ac:dyDescent="0.2">
      <c r="A2" s="1130">
        <f>'Árajánlat összesítő'!B1</f>
        <v>0</v>
      </c>
      <c r="B2" s="1131"/>
      <c r="C2" s="1131"/>
      <c r="D2" s="1131"/>
      <c r="E2" s="1243" t="s">
        <v>32</v>
      </c>
      <c r="F2" s="1243"/>
      <c r="G2" s="1243"/>
      <c r="H2" s="1244"/>
      <c r="I2" s="186"/>
      <c r="J2" s="186"/>
      <c r="K2" s="186"/>
    </row>
    <row r="3" spans="1:14" s="5" customFormat="1" ht="26.25" thickBot="1" x14ac:dyDescent="0.25">
      <c r="A3" s="751" t="s">
        <v>6</v>
      </c>
      <c r="B3" s="752" t="s">
        <v>307</v>
      </c>
      <c r="C3" s="754" t="s">
        <v>348</v>
      </c>
      <c r="D3" s="760" t="s">
        <v>9</v>
      </c>
      <c r="E3" s="755" t="s">
        <v>10</v>
      </c>
      <c r="F3" s="755" t="s">
        <v>34</v>
      </c>
      <c r="G3" s="755" t="s">
        <v>12</v>
      </c>
      <c r="H3" s="756" t="s">
        <v>308</v>
      </c>
      <c r="I3" s="361" t="s">
        <v>0</v>
      </c>
      <c r="J3" s="361" t="s">
        <v>1</v>
      </c>
      <c r="K3" s="388" t="s">
        <v>334</v>
      </c>
      <c r="L3" s="84" t="s">
        <v>37</v>
      </c>
    </row>
    <row r="4" spans="1:14" ht="27.75" customHeight="1" thickBot="1" x14ac:dyDescent="0.25">
      <c r="A4" s="1121" t="s">
        <v>268</v>
      </c>
      <c r="B4" s="1122"/>
      <c r="C4" s="1122"/>
      <c r="D4" s="1122"/>
      <c r="E4" s="1122"/>
      <c r="F4" s="1122"/>
      <c r="G4" s="1122"/>
      <c r="H4" s="1123"/>
      <c r="I4" s="547"/>
      <c r="J4" s="256"/>
      <c r="K4" s="256"/>
      <c r="L4" s="256"/>
      <c r="M4" s="311"/>
      <c r="N4" s="467"/>
    </row>
    <row r="5" spans="1:14" s="537" customFormat="1" ht="15.75" x14ac:dyDescent="0.2">
      <c r="A5" s="1255">
        <v>1</v>
      </c>
      <c r="B5" s="549"/>
      <c r="C5" s="1247">
        <f>SUM('18'!AS8:AS67)</f>
        <v>0</v>
      </c>
      <c r="D5" s="1251" t="s">
        <v>21</v>
      </c>
      <c r="E5" s="1245"/>
      <c r="F5" s="1245"/>
      <c r="G5" s="1161">
        <f>C5*E5</f>
        <v>0</v>
      </c>
      <c r="H5" s="1141">
        <f>C5*F5</f>
        <v>0</v>
      </c>
      <c r="I5" s="196">
        <f>SUM(G5:H5)</f>
        <v>0</v>
      </c>
      <c r="J5" s="196">
        <f>I5*1.27</f>
        <v>0</v>
      </c>
      <c r="K5" s="642" t="e">
        <f>IF(C5&gt;0,J5/C5,0)+$K$17/$C$17</f>
        <v>#DIV/0!</v>
      </c>
      <c r="L5" s="1224"/>
    </row>
    <row r="6" spans="1:14" s="537" customFormat="1" ht="25.5" x14ac:dyDescent="0.2">
      <c r="A6" s="1256"/>
      <c r="B6" s="625" t="s">
        <v>89</v>
      </c>
      <c r="C6" s="1248"/>
      <c r="D6" s="1252"/>
      <c r="E6" s="1246"/>
      <c r="F6" s="1246"/>
      <c r="G6" s="1138"/>
      <c r="H6" s="1166"/>
      <c r="I6" s="196"/>
      <c r="J6" s="196"/>
      <c r="K6" s="196"/>
      <c r="L6" s="1224"/>
    </row>
    <row r="7" spans="1:14" s="537" customFormat="1" ht="23.25" customHeight="1" thickBot="1" x14ac:dyDescent="0.25">
      <c r="A7" s="1257"/>
      <c r="B7" s="626" t="s">
        <v>195</v>
      </c>
      <c r="C7" s="1250"/>
      <c r="D7" s="1253"/>
      <c r="E7" s="1254"/>
      <c r="F7" s="1254"/>
      <c r="G7" s="1259"/>
      <c r="H7" s="1139"/>
      <c r="I7" s="196"/>
      <c r="J7" s="196"/>
      <c r="K7" s="196"/>
      <c r="L7" s="725"/>
    </row>
    <row r="8" spans="1:14" s="537" customFormat="1" ht="13.5" thickTop="1" x14ac:dyDescent="0.2">
      <c r="A8" s="324">
        <v>2</v>
      </c>
      <c r="B8" s="587"/>
      <c r="C8" s="588"/>
      <c r="D8" s="589"/>
      <c r="E8" s="590"/>
      <c r="F8" s="590"/>
      <c r="G8" s="992">
        <f>C8*E8</f>
        <v>0</v>
      </c>
      <c r="H8" s="993">
        <f>C8*F8</f>
        <v>0</v>
      </c>
      <c r="I8" s="186">
        <f>SUM(G8:H8)</f>
        <v>0</v>
      </c>
      <c r="J8" s="186">
        <f>I8*1.27</f>
        <v>0</v>
      </c>
      <c r="K8" s="186"/>
      <c r="L8" s="954"/>
    </row>
    <row r="9" spans="1:14" s="537" customFormat="1" ht="13.5" thickBot="1" x14ac:dyDescent="0.25">
      <c r="A9" s="953">
        <v>3</v>
      </c>
      <c r="B9" s="541"/>
      <c r="C9" s="550"/>
      <c r="D9" s="541"/>
      <c r="E9" s="541"/>
      <c r="F9" s="541"/>
      <c r="G9" s="977">
        <f>C9*E9</f>
        <v>0</v>
      </c>
      <c r="H9" s="978">
        <f>C9*F9</f>
        <v>0</v>
      </c>
      <c r="I9" s="186">
        <f>SUM(G9:H9)</f>
        <v>0</v>
      </c>
      <c r="J9" s="186">
        <f>I9*1.27</f>
        <v>0</v>
      </c>
      <c r="K9" s="186"/>
      <c r="L9" s="954"/>
    </row>
    <row r="10" spans="1:14" s="544" customFormat="1" ht="21.75" customHeight="1" thickBot="1" x14ac:dyDescent="0.25">
      <c r="A10" s="1118" t="s">
        <v>321</v>
      </c>
      <c r="B10" s="1119"/>
      <c r="C10" s="770"/>
      <c r="D10" s="771"/>
      <c r="E10" s="772"/>
      <c r="F10" s="773"/>
      <c r="G10" s="496">
        <f>ROUND(SUM(G5:G9),0)</f>
        <v>0</v>
      </c>
      <c r="H10" s="497">
        <f>ROUND(SUM(H5:H9),0)</f>
        <v>0</v>
      </c>
      <c r="I10" s="386">
        <f>ROUND(SUM(I5:I9),0)</f>
        <v>0</v>
      </c>
      <c r="J10" s="386">
        <f>ROUND(SUM(J5:J9),0)</f>
        <v>0</v>
      </c>
      <c r="K10" s="199"/>
      <c r="L10" s="417"/>
    </row>
    <row r="11" spans="1:14" ht="27.75" customHeight="1" thickBot="1" x14ac:dyDescent="0.25">
      <c r="A11" s="1121" t="s">
        <v>267</v>
      </c>
      <c r="B11" s="1122"/>
      <c r="C11" s="1122"/>
      <c r="D11" s="1122"/>
      <c r="E11" s="1122"/>
      <c r="F11" s="1122"/>
      <c r="G11" s="1122"/>
      <c r="H11" s="1123"/>
      <c r="I11" s="547"/>
      <c r="J11" s="256"/>
      <c r="K11" s="186"/>
      <c r="L11" s="256"/>
      <c r="M11" s="311"/>
      <c r="N11" s="467"/>
    </row>
    <row r="12" spans="1:14" s="537" customFormat="1" ht="15.75" x14ac:dyDescent="0.2">
      <c r="A12" s="1211">
        <v>1</v>
      </c>
      <c r="B12" s="489"/>
      <c r="C12" s="1247">
        <f>'18'!AS68</f>
        <v>0</v>
      </c>
      <c r="D12" s="1260" t="s">
        <v>21</v>
      </c>
      <c r="E12" s="1245"/>
      <c r="F12" s="1245"/>
      <c r="G12" s="1161">
        <f>C12*E12</f>
        <v>0</v>
      </c>
      <c r="H12" s="1141">
        <f>C12*F12</f>
        <v>0</v>
      </c>
      <c r="I12" s="196">
        <f>SUM(G12:H12)</f>
        <v>0</v>
      </c>
      <c r="J12" s="196">
        <f>I12*1.27</f>
        <v>0</v>
      </c>
      <c r="K12" s="642" t="e">
        <f>IF(C12&gt;0,J12/C12,0)+$K$17/$C$17</f>
        <v>#DIV/0!</v>
      </c>
      <c r="L12" s="1224"/>
    </row>
    <row r="13" spans="1:14" s="537" customFormat="1" ht="25.5" x14ac:dyDescent="0.2">
      <c r="A13" s="1258"/>
      <c r="B13" s="627" t="s">
        <v>90</v>
      </c>
      <c r="C13" s="1248"/>
      <c r="D13" s="1261"/>
      <c r="E13" s="1246"/>
      <c r="F13" s="1246"/>
      <c r="G13" s="1138"/>
      <c r="H13" s="1166"/>
      <c r="I13" s="196"/>
      <c r="J13" s="196"/>
      <c r="K13" s="196"/>
      <c r="L13" s="1224"/>
    </row>
    <row r="14" spans="1:14" s="537" customFormat="1" ht="20.25" customHeight="1" x14ac:dyDescent="0.2">
      <c r="A14" s="1258"/>
      <c r="B14" s="628" t="s">
        <v>195</v>
      </c>
      <c r="C14" s="1248"/>
      <c r="D14" s="1261"/>
      <c r="E14" s="1246"/>
      <c r="F14" s="1246"/>
      <c r="G14" s="1138"/>
      <c r="H14" s="1166"/>
      <c r="I14" s="196"/>
      <c r="J14" s="196"/>
      <c r="K14" s="196"/>
      <c r="L14" s="725"/>
    </row>
    <row r="15" spans="1:14" s="537" customFormat="1" x14ac:dyDescent="0.2">
      <c r="A15" s="943">
        <v>2</v>
      </c>
      <c r="B15" s="548"/>
      <c r="C15" s="956"/>
      <c r="D15" s="376"/>
      <c r="E15" s="957"/>
      <c r="F15" s="957"/>
      <c r="G15" s="979">
        <f>C15*E15</f>
        <v>0</v>
      </c>
      <c r="H15" s="980">
        <f>C15*F15</f>
        <v>0</v>
      </c>
      <c r="I15" s="186">
        <f>SUM(G15:H15)</f>
        <v>0</v>
      </c>
      <c r="J15" s="186">
        <f>I15*1.27</f>
        <v>0</v>
      </c>
      <c r="K15" s="186"/>
      <c r="L15" s="954"/>
    </row>
    <row r="16" spans="1:14" ht="13.5" thickBot="1" x14ac:dyDescent="0.25">
      <c r="A16" s="953">
        <v>3</v>
      </c>
      <c r="B16" s="541"/>
      <c r="C16" s="550"/>
      <c r="D16" s="541"/>
      <c r="E16" s="541"/>
      <c r="F16" s="541"/>
      <c r="G16" s="977">
        <f>C16*E16</f>
        <v>0</v>
      </c>
      <c r="H16" s="978">
        <f>C16*F16</f>
        <v>0</v>
      </c>
      <c r="I16" s="186">
        <f>SUM(G16:H16)</f>
        <v>0</v>
      </c>
      <c r="J16" s="186">
        <f>I16*1.27</f>
        <v>0</v>
      </c>
      <c r="K16" s="186"/>
      <c r="L16" s="954"/>
    </row>
    <row r="17" spans="1:14" s="387" customFormat="1" ht="21.75" customHeight="1" thickBot="1" x14ac:dyDescent="0.25">
      <c r="A17" s="1110" t="s">
        <v>322</v>
      </c>
      <c r="B17" s="1111"/>
      <c r="C17" s="774">
        <f>C5+C12</f>
        <v>0</v>
      </c>
      <c r="D17" s="747"/>
      <c r="E17" s="748"/>
      <c r="F17" s="749"/>
      <c r="G17" s="494">
        <f>SUM(G12:G16)</f>
        <v>0</v>
      </c>
      <c r="H17" s="495">
        <f>SUM(H12:H16)</f>
        <v>0</v>
      </c>
      <c r="I17" s="386">
        <f>ROUND(SUM(I12:I16),0)</f>
        <v>0</v>
      </c>
      <c r="J17" s="386">
        <f>ROUND(SUM(J12:J16),0)</f>
        <v>0</v>
      </c>
      <c r="K17" s="641">
        <f>SUM(J8:J9)+SUM(J15:J16)</f>
        <v>0</v>
      </c>
      <c r="L17" s="545"/>
      <c r="M17" s="472"/>
    </row>
    <row r="18" spans="1:14" s="387" customFormat="1" ht="27.75" customHeight="1" thickTop="1" thickBot="1" x14ac:dyDescent="0.25">
      <c r="A18" s="1112" t="s">
        <v>20</v>
      </c>
      <c r="B18" s="1113"/>
      <c r="C18" s="1113"/>
      <c r="D18" s="1113"/>
      <c r="E18" s="1113"/>
      <c r="F18" s="1114"/>
      <c r="G18" s="498">
        <f>ROUND(G10+G17,0)</f>
        <v>0</v>
      </c>
      <c r="H18" s="499">
        <f>H10+H17</f>
        <v>0</v>
      </c>
      <c r="I18" s="386">
        <f>I10+I17</f>
        <v>0</v>
      </c>
      <c r="J18" s="386">
        <f>J10+J17</f>
        <v>0</v>
      </c>
      <c r="K18" s="386"/>
      <c r="L18" s="545"/>
    </row>
    <row r="19" spans="1:14" ht="12.75" customHeight="1" thickTop="1" x14ac:dyDescent="0.2">
      <c r="A19" s="1109" t="s">
        <v>28</v>
      </c>
      <c r="B19" s="1109"/>
      <c r="C19" s="775"/>
      <c r="D19" s="207"/>
      <c r="E19" s="278"/>
      <c r="F19" s="278"/>
      <c r="G19" s="278"/>
      <c r="H19" s="278"/>
      <c r="I19" s="266"/>
      <c r="J19" s="503" t="s">
        <v>344</v>
      </c>
      <c r="K19" s="642" t="e">
        <f>J10/C5</f>
        <v>#DIV/0!</v>
      </c>
      <c r="L19" s="725"/>
    </row>
    <row r="20" spans="1:14" ht="16.5" customHeight="1" x14ac:dyDescent="0.2">
      <c r="A20" s="1108" t="s">
        <v>269</v>
      </c>
      <c r="B20" s="1108"/>
      <c r="C20" s="1101">
        <f>J10</f>
        <v>0</v>
      </c>
      <c r="D20" s="1101"/>
      <c r="E20" s="12"/>
      <c r="F20" s="203"/>
      <c r="G20" s="203"/>
      <c r="H20" s="203"/>
      <c r="I20" s="10"/>
      <c r="J20" s="186"/>
      <c r="K20" s="186"/>
      <c r="L20" s="186"/>
      <c r="M20" s="311"/>
      <c r="N20" s="619"/>
    </row>
    <row r="21" spans="1:14" ht="3.75" customHeight="1" x14ac:dyDescent="0.2">
      <c r="A21" s="475"/>
      <c r="B21" s="207"/>
      <c r="C21" s="259"/>
      <c r="D21" s="280"/>
      <c r="E21" s="12"/>
      <c r="F21" s="203"/>
      <c r="G21" s="203"/>
      <c r="H21" s="203"/>
      <c r="I21" s="10"/>
      <c r="J21" s="186"/>
      <c r="K21" s="186"/>
      <c r="L21" s="186"/>
      <c r="M21" s="311"/>
      <c r="N21" s="619"/>
    </row>
    <row r="22" spans="1:14" ht="16.5" customHeight="1" x14ac:dyDescent="0.2">
      <c r="A22" s="1107" t="s">
        <v>270</v>
      </c>
      <c r="B22" s="1107"/>
      <c r="C22" s="1102">
        <f>J17</f>
        <v>0</v>
      </c>
      <c r="D22" s="1102"/>
      <c r="E22" s="12"/>
      <c r="F22" s="203"/>
      <c r="G22" s="203"/>
      <c r="H22" s="203"/>
      <c r="I22" s="10"/>
      <c r="J22" s="186"/>
      <c r="K22" s="186"/>
      <c r="L22" s="186"/>
      <c r="M22" s="311"/>
      <c r="N22" s="619"/>
    </row>
    <row r="23" spans="1:14" ht="3.75" customHeight="1" x14ac:dyDescent="0.2">
      <c r="A23" s="475"/>
      <c r="B23" s="207"/>
      <c r="C23" s="259"/>
      <c r="D23" s="280"/>
      <c r="E23" s="12"/>
      <c r="F23" s="203"/>
      <c r="G23" s="203"/>
      <c r="H23" s="203"/>
      <c r="I23" s="10"/>
      <c r="J23" s="186"/>
      <c r="K23" s="186"/>
      <c r="L23" s="186"/>
      <c r="M23" s="311"/>
      <c r="N23" s="619"/>
    </row>
    <row r="24" spans="1:14" ht="16.5" customHeight="1" x14ac:dyDescent="0.25">
      <c r="A24" s="1100" t="s">
        <v>141</v>
      </c>
      <c r="B24" s="1100"/>
      <c r="C24" s="1103">
        <f>SUM(C20:D23)</f>
        <v>0</v>
      </c>
      <c r="D24" s="1104"/>
      <c r="E24" s="476" t="str">
        <f>IF(C24=J18,"","Hiba!")</f>
        <v/>
      </c>
      <c r="F24" s="203"/>
      <c r="G24" s="203"/>
      <c r="H24" s="203"/>
      <c r="I24" s="10"/>
      <c r="J24" s="186"/>
      <c r="K24" s="186"/>
      <c r="L24" s="186"/>
      <c r="M24" s="311"/>
      <c r="N24" s="619"/>
    </row>
    <row r="25" spans="1:14" x14ac:dyDescent="0.2">
      <c r="I25" s="26"/>
      <c r="J25" s="26"/>
      <c r="K25" s="26"/>
      <c r="L25" s="725"/>
    </row>
    <row r="26" spans="1:14" x14ac:dyDescent="0.2">
      <c r="I26" s="26"/>
      <c r="J26" s="26"/>
      <c r="K26" s="26"/>
      <c r="L26" s="725"/>
    </row>
    <row r="27" spans="1:14" x14ac:dyDescent="0.2">
      <c r="I27" s="26"/>
      <c r="J27" s="26"/>
      <c r="K27" s="26"/>
    </row>
    <row r="28" spans="1:14" x14ac:dyDescent="0.2">
      <c r="L28" s="536"/>
    </row>
    <row r="29" spans="1:14" x14ac:dyDescent="0.2">
      <c r="L29" s="536"/>
    </row>
    <row r="33" spans="1:12" x14ac:dyDescent="0.2">
      <c r="L33" s="725"/>
    </row>
    <row r="34" spans="1:12" x14ac:dyDescent="0.2">
      <c r="L34" s="725"/>
    </row>
    <row r="35" spans="1:12" x14ac:dyDescent="0.2">
      <c r="L35" s="725"/>
    </row>
    <row r="36" spans="1:12" x14ac:dyDescent="0.2">
      <c r="L36" s="725"/>
    </row>
    <row r="37" spans="1:12" x14ac:dyDescent="0.2">
      <c r="L37" s="725"/>
    </row>
    <row r="38" spans="1:12" x14ac:dyDescent="0.2">
      <c r="L38" s="725"/>
    </row>
    <row r="39" spans="1:12" x14ac:dyDescent="0.2">
      <c r="A39" s="507"/>
      <c r="L39" s="725"/>
    </row>
    <row r="40" spans="1:12" x14ac:dyDescent="0.2">
      <c r="L40" s="725"/>
    </row>
    <row r="41" spans="1:12" x14ac:dyDescent="0.2">
      <c r="L41" s="725"/>
    </row>
    <row r="42" spans="1:12" x14ac:dyDescent="0.2">
      <c r="L42" s="725"/>
    </row>
    <row r="43" spans="1:12" x14ac:dyDescent="0.2">
      <c r="L43" s="725"/>
    </row>
    <row r="44" spans="1:12" x14ac:dyDescent="0.2">
      <c r="L44" s="725"/>
    </row>
    <row r="45" spans="1:12" x14ac:dyDescent="0.2">
      <c r="L45" s="725"/>
    </row>
    <row r="46" spans="1:12" x14ac:dyDescent="0.2">
      <c r="L46" s="725"/>
    </row>
    <row r="47" spans="1:12" x14ac:dyDescent="0.2">
      <c r="L47" s="725"/>
    </row>
    <row r="53" spans="12:12" x14ac:dyDescent="0.2">
      <c r="L53" s="546"/>
    </row>
  </sheetData>
  <sheetProtection password="C90E" sheet="1" formatRows="0" insertRows="0"/>
  <customSheetViews>
    <customSheetView guid="{9DBB59B6-7CA7-4085-97B7-26C01D2F3151}" showPageBreaks="1" printArea="1" hiddenColumns="1" view="pageBreakPreview">
      <pane xSplit="1" ySplit="3" topLeftCell="B4" activePane="bottomRight" state="frozen"/>
      <selection pane="bottomRight" activeCell="G8" sqref="G8"/>
      <pageMargins left="0.23622047244094491" right="0.23622047244094491" top="0.86614173228346458" bottom="0.43307086614173229" header="0.43307086614173229" footer="0.27559055118110237"/>
      <printOptions horizontalCentered="1"/>
      <pageSetup paperSize="9" scale="75" orientation="portrait" r:id="rId1"/>
      <headerFooter>
        <oddHeader>&amp;L&amp;"Arial,Félkövér dőlt"&amp;12Árajánlat&amp;R&amp;"Arial,Félkövér dőlt"&amp;12Költségmegosztók/ Hőmennyiségmérők felszerelése</oddHeader>
        <oddFooter>&amp;L&amp;"Arial CE,Dőlt"&amp;D&amp;R&amp;"Arial CE,Dőlt"&amp;P / &amp;N</oddFooter>
      </headerFooter>
    </customSheetView>
    <customSheetView guid="{EE51D86B-4CFE-43E2-AFCF-72BE57CFC368}" showRuler="0">
      <pane xSplit="1" ySplit="2" topLeftCell="B3" activePane="bottomRight" state="frozen"/>
      <selection pane="bottomRight" activeCell="F3" sqref="F3:G3"/>
      <pageMargins left="0.51181102362204722" right="0.43307086614173229" top="0.98425196850393704" bottom="0.98425196850393704" header="0.51181102362204722" footer="0.51181102362204722"/>
      <printOptions horizontalCentered="1"/>
      <pageSetup paperSize="9" scale="80" orientation="portrait" r:id="rId2"/>
      <headerFooter alignWithMargins="0">
        <oddHeader>&amp;C&amp;"Times New Roman,Félkövér"&amp;12Költségvetés&amp;R&amp;"Times New Roman,Félkövér"&amp;12Fűtéskorszerűsítés - költégmegosztó</oddHeader>
      </headerFooter>
    </customSheetView>
  </customSheetViews>
  <mergeCells count="31">
    <mergeCell ref="L5:L6"/>
    <mergeCell ref="L12:L13"/>
    <mergeCell ref="A10:B10"/>
    <mergeCell ref="A5:A7"/>
    <mergeCell ref="A12:A14"/>
    <mergeCell ref="G5:G7"/>
    <mergeCell ref="H5:H7"/>
    <mergeCell ref="D12:D14"/>
    <mergeCell ref="A18:F18"/>
    <mergeCell ref="A1:H1"/>
    <mergeCell ref="C5:C7"/>
    <mergeCell ref="D5:D7"/>
    <mergeCell ref="E5:E7"/>
    <mergeCell ref="F5:F7"/>
    <mergeCell ref="A11:H11"/>
    <mergeCell ref="A20:B20"/>
    <mergeCell ref="E2:H2"/>
    <mergeCell ref="A2:D2"/>
    <mergeCell ref="A4:H4"/>
    <mergeCell ref="A24:B24"/>
    <mergeCell ref="C20:D20"/>
    <mergeCell ref="C22:D22"/>
    <mergeCell ref="C24:D24"/>
    <mergeCell ref="A17:B17"/>
    <mergeCell ref="A22:B22"/>
    <mergeCell ref="A19:B19"/>
    <mergeCell ref="E12:E14"/>
    <mergeCell ref="F12:F14"/>
    <mergeCell ref="G12:G14"/>
    <mergeCell ref="H12:H14"/>
    <mergeCell ref="C12:C14"/>
  </mergeCells>
  <phoneticPr fontId="25" type="noConversion"/>
  <dataValidations count="1">
    <dataValidation type="decimal" showInputMessage="1" showErrorMessage="1" sqref="E5:F9 C12:C16 C5:C9 E12:F16">
      <formula1>0</formula1>
      <formula2>1000000000</formula2>
    </dataValidation>
  </dataValidations>
  <printOptions horizontalCentered="1"/>
  <pageMargins left="0.23622047244094491" right="0.23622047244094491" top="0.86614173228346458" bottom="0.43307086614173229" header="0.43307086614173229" footer="0.27559055118110237"/>
  <pageSetup paperSize="9" scale="75" orientation="portrait" r:id="rId3"/>
  <headerFooter>
    <oddHeader>&amp;L&amp;"Arial,Félkövér dőlt"&amp;12Árajánlat&amp;R&amp;"Arial,Félkövér dőlt"&amp;12Költségmegosztók/ Hőmennyiségmérők felszerelése</oddHeader>
    <oddFooter>&amp;L&amp;"Arial CE,Dőlt"&amp;D&amp;R&amp;"Arial CE,Dőlt"&amp;P / &amp;N</oddFooter>
  </headerFooter>
  <ignoredErrors>
    <ignoredError sqref="C17 C5 C12" unlockedFormula="1"/>
    <ignoredError sqref="K6:K11 K19 K13:K16" evalError="1"/>
  </ignoredErrors>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8"/>
  <dimension ref="A1:N52"/>
  <sheetViews>
    <sheetView view="pageBreakPreview" zoomScaleSheetLayoutView="100" workbookViewId="0">
      <pane xSplit="1" ySplit="3" topLeftCell="B4" activePane="bottomRight" state="frozen"/>
      <selection activeCell="I33" sqref="I33:J33"/>
      <selection pane="topRight" activeCell="I33" sqref="I33:J33"/>
      <selection pane="bottomLeft" activeCell="I33" sqref="I33:J33"/>
      <selection pane="bottomRight" activeCell="B5" sqref="B5"/>
    </sheetView>
  </sheetViews>
  <sheetFormatPr defaultRowHeight="12.75" x14ac:dyDescent="0.2"/>
  <cols>
    <col min="1" max="1" width="3.7109375" style="385" customWidth="1"/>
    <col min="2" max="2" width="55.7109375" style="2" customWidth="1"/>
    <col min="3" max="3" width="8.7109375" style="2" customWidth="1"/>
    <col min="4" max="4" width="9.140625" style="49" customWidth="1"/>
    <col min="5" max="5" width="6.5703125" style="2" bestFit="1" customWidth="1"/>
    <col min="6" max="7" width="8.7109375" style="33" customWidth="1"/>
    <col min="8" max="9" width="12.85546875" style="33" customWidth="1"/>
    <col min="10" max="10" width="14.7109375" style="503" hidden="1" customWidth="1"/>
    <col min="11" max="11" width="14.5703125" style="503" hidden="1" customWidth="1"/>
    <col min="12" max="12" width="16.5703125" style="290" hidden="1" customWidth="1"/>
    <col min="13" max="13" width="30.7109375" style="2" customWidth="1"/>
    <col min="14" max="14" width="15.7109375" style="2" customWidth="1"/>
    <col min="15" max="16384" width="9.140625" style="2"/>
  </cols>
  <sheetData>
    <row r="1" spans="1:14" ht="21.75" customHeight="1" thickBot="1" x14ac:dyDescent="0.25">
      <c r="A1" s="1249" t="str">
        <f>'Árajánlat összesítő'!B19</f>
        <v>Hőleadók termosztatikus szabályozása</v>
      </c>
      <c r="B1" s="1249"/>
      <c r="C1" s="1249"/>
      <c r="D1" s="1249"/>
      <c r="E1" s="1249"/>
      <c r="F1" s="1249"/>
      <c r="G1" s="1249"/>
      <c r="H1" s="1249"/>
      <c r="I1" s="1249"/>
      <c r="J1" s="279"/>
      <c r="K1" s="279"/>
      <c r="M1" s="318"/>
    </row>
    <row r="2" spans="1:14" ht="18.75" customHeight="1" x14ac:dyDescent="0.2">
      <c r="A2" s="1130">
        <f>'Árajánlat összesítő'!B1</f>
        <v>0</v>
      </c>
      <c r="B2" s="1131"/>
      <c r="C2" s="1131"/>
      <c r="D2" s="1131"/>
      <c r="E2" s="1131"/>
      <c r="F2" s="1243" t="s">
        <v>32</v>
      </c>
      <c r="G2" s="1243"/>
      <c r="H2" s="1243"/>
      <c r="I2" s="1244"/>
      <c r="J2" s="186"/>
      <c r="K2" s="186"/>
    </row>
    <row r="3" spans="1:14" s="5" customFormat="1" ht="26.25" thickBot="1" x14ac:dyDescent="0.25">
      <c r="A3" s="751" t="s">
        <v>6</v>
      </c>
      <c r="B3" s="752" t="s">
        <v>307</v>
      </c>
      <c r="C3" s="753" t="s">
        <v>69</v>
      </c>
      <c r="D3" s="754" t="s">
        <v>348</v>
      </c>
      <c r="E3" s="754" t="s">
        <v>9</v>
      </c>
      <c r="F3" s="755" t="s">
        <v>10</v>
      </c>
      <c r="G3" s="755" t="s">
        <v>34</v>
      </c>
      <c r="H3" s="755" t="s">
        <v>309</v>
      </c>
      <c r="I3" s="756" t="s">
        <v>308</v>
      </c>
      <c r="J3" s="361" t="s">
        <v>0</v>
      </c>
      <c r="K3" s="361" t="s">
        <v>1</v>
      </c>
      <c r="L3" s="388" t="s">
        <v>91</v>
      </c>
      <c r="M3" s="84" t="s">
        <v>37</v>
      </c>
    </row>
    <row r="4" spans="1:14" ht="27.75" customHeight="1" thickBot="1" x14ac:dyDescent="0.25">
      <c r="A4" s="1121" t="s">
        <v>268</v>
      </c>
      <c r="B4" s="1122"/>
      <c r="C4" s="1122"/>
      <c r="D4" s="1122"/>
      <c r="E4" s="1122"/>
      <c r="F4" s="1122"/>
      <c r="G4" s="1122"/>
      <c r="H4" s="1122"/>
      <c r="I4" s="1123"/>
      <c r="J4" s="256"/>
      <c r="K4" s="256"/>
      <c r="L4" s="311"/>
      <c r="M4" s="467"/>
    </row>
    <row r="5" spans="1:14" ht="15.75" x14ac:dyDescent="0.2">
      <c r="A5" s="1124">
        <v>1</v>
      </c>
      <c r="B5" s="629"/>
      <c r="C5" s="555"/>
      <c r="D5" s="1265">
        <f>SUM('18'!AT8:AT67)</f>
        <v>0</v>
      </c>
      <c r="E5" s="1262" t="s">
        <v>15</v>
      </c>
      <c r="F5" s="1142"/>
      <c r="G5" s="1142"/>
      <c r="H5" s="1161">
        <f>D5*F5</f>
        <v>0</v>
      </c>
      <c r="I5" s="1141">
        <f>D5*G5</f>
        <v>0</v>
      </c>
      <c r="J5" s="196">
        <f>SUM(H5:I5)</f>
        <v>0</v>
      </c>
      <c r="K5" s="196">
        <f>J5*1.27</f>
        <v>0</v>
      </c>
      <c r="L5" s="196" t="e">
        <f>IF(D5&gt;0,K5/D5,0)+$L$30/$D$30</f>
        <v>#DIV/0!</v>
      </c>
      <c r="M5" s="34"/>
      <c r="N5" s="422"/>
    </row>
    <row r="6" spans="1:14" ht="51" x14ac:dyDescent="0.2">
      <c r="A6" s="1115"/>
      <c r="B6" s="19" t="s">
        <v>404</v>
      </c>
      <c r="C6" s="554"/>
      <c r="D6" s="1264"/>
      <c r="E6" s="1263"/>
      <c r="F6" s="1137"/>
      <c r="G6" s="1137"/>
      <c r="H6" s="1138"/>
      <c r="I6" s="1166"/>
      <c r="J6" s="196"/>
      <c r="K6" s="196"/>
      <c r="L6" s="196"/>
      <c r="M6" s="34"/>
      <c r="N6" s="422"/>
    </row>
    <row r="7" spans="1:14" ht="15.75" x14ac:dyDescent="0.2">
      <c r="A7" s="1115">
        <v>2</v>
      </c>
      <c r="B7" s="632"/>
      <c r="C7" s="555"/>
      <c r="D7" s="1264">
        <f>SUM('18'!AU8:AU67)</f>
        <v>0</v>
      </c>
      <c r="E7" s="1263" t="s">
        <v>15</v>
      </c>
      <c r="F7" s="1137"/>
      <c r="G7" s="1137"/>
      <c r="H7" s="1138">
        <f>D7*F7</f>
        <v>0</v>
      </c>
      <c r="I7" s="1166">
        <f>D7*G7</f>
        <v>0</v>
      </c>
      <c r="J7" s="196">
        <f>SUM(H7:I7)</f>
        <v>0</v>
      </c>
      <c r="K7" s="196">
        <f>J7*1.27</f>
        <v>0</v>
      </c>
      <c r="L7" s="196" t="e">
        <f>IF(D7&gt;0,K7/D7,0)+$L$30/$D$30</f>
        <v>#DIV/0!</v>
      </c>
      <c r="M7" s="34"/>
      <c r="N7" s="422"/>
    </row>
    <row r="8" spans="1:14" ht="51" x14ac:dyDescent="0.2">
      <c r="A8" s="1115"/>
      <c r="B8" s="19" t="s">
        <v>404</v>
      </c>
      <c r="C8" s="554"/>
      <c r="D8" s="1264"/>
      <c r="E8" s="1263"/>
      <c r="F8" s="1137"/>
      <c r="G8" s="1137"/>
      <c r="H8" s="1138"/>
      <c r="I8" s="1166"/>
      <c r="J8" s="196"/>
      <c r="K8" s="196"/>
      <c r="L8" s="196"/>
      <c r="M8" s="34"/>
      <c r="N8" s="422"/>
    </row>
    <row r="9" spans="1:14" ht="15.75" x14ac:dyDescent="0.2">
      <c r="A9" s="1115">
        <v>3</v>
      </c>
      <c r="B9" s="632"/>
      <c r="C9" s="555"/>
      <c r="D9" s="1264">
        <f>SUM('18'!AV8:AV67)</f>
        <v>0</v>
      </c>
      <c r="E9" s="1263" t="s">
        <v>15</v>
      </c>
      <c r="F9" s="1137"/>
      <c r="G9" s="1137"/>
      <c r="H9" s="1138">
        <f>D9*F9</f>
        <v>0</v>
      </c>
      <c r="I9" s="1166">
        <f>D9*G9</f>
        <v>0</v>
      </c>
      <c r="J9" s="196">
        <f>SUM(H9:I9)</f>
        <v>0</v>
      </c>
      <c r="K9" s="196">
        <f>J9*1.27</f>
        <v>0</v>
      </c>
      <c r="L9" s="196" t="e">
        <f>IF(D9&gt;0,K9/D9,0)+$L$30/$D$30</f>
        <v>#DIV/0!</v>
      </c>
      <c r="M9" s="34"/>
      <c r="N9" s="422"/>
    </row>
    <row r="10" spans="1:14" ht="51" x14ac:dyDescent="0.2">
      <c r="A10" s="1115"/>
      <c r="B10" s="19" t="s">
        <v>404</v>
      </c>
      <c r="C10" s="554"/>
      <c r="D10" s="1264"/>
      <c r="E10" s="1263"/>
      <c r="F10" s="1137"/>
      <c r="G10" s="1137"/>
      <c r="H10" s="1138"/>
      <c r="I10" s="1166"/>
      <c r="J10" s="196"/>
      <c r="K10" s="196"/>
      <c r="L10" s="196"/>
      <c r="M10" s="34"/>
      <c r="N10" s="422"/>
    </row>
    <row r="11" spans="1:14" ht="15.75" x14ac:dyDescent="0.2">
      <c r="A11" s="1115">
        <v>4</v>
      </c>
      <c r="B11" s="632"/>
      <c r="C11" s="555"/>
      <c r="D11" s="1264">
        <f>SUM('18'!AW8:AW67)</f>
        <v>0</v>
      </c>
      <c r="E11" s="1263" t="s">
        <v>15</v>
      </c>
      <c r="F11" s="1137"/>
      <c r="G11" s="1137"/>
      <c r="H11" s="1138">
        <f>D11*F11</f>
        <v>0</v>
      </c>
      <c r="I11" s="1166">
        <f>D11*G11</f>
        <v>0</v>
      </c>
      <c r="J11" s="196">
        <f>SUM(H11:I11)</f>
        <v>0</v>
      </c>
      <c r="K11" s="196">
        <f>J11*1.27</f>
        <v>0</v>
      </c>
      <c r="L11" s="196" t="e">
        <f>IF(D11&gt;0,K11/D11,0)+$L$30/$D$30</f>
        <v>#DIV/0!</v>
      </c>
      <c r="M11" s="34"/>
      <c r="N11" s="422"/>
    </row>
    <row r="12" spans="1:14" ht="51" x14ac:dyDescent="0.2">
      <c r="A12" s="1115"/>
      <c r="B12" s="19" t="s">
        <v>404</v>
      </c>
      <c r="C12" s="554"/>
      <c r="D12" s="1264"/>
      <c r="E12" s="1263"/>
      <c r="F12" s="1137"/>
      <c r="G12" s="1137"/>
      <c r="H12" s="1138"/>
      <c r="I12" s="1166"/>
      <c r="J12" s="196"/>
      <c r="K12" s="196"/>
      <c r="L12" s="196"/>
      <c r="M12" s="34"/>
      <c r="N12" s="422"/>
    </row>
    <row r="13" spans="1:14" ht="15.75" x14ac:dyDescent="0.2">
      <c r="A13" s="1115">
        <v>5</v>
      </c>
      <c r="B13" s="632"/>
      <c r="C13" s="555"/>
      <c r="D13" s="1264">
        <f>SUM('18'!AX8:AX67)</f>
        <v>0</v>
      </c>
      <c r="E13" s="1263" t="s">
        <v>15</v>
      </c>
      <c r="F13" s="1137"/>
      <c r="G13" s="1137"/>
      <c r="H13" s="1138">
        <f>D13*F13</f>
        <v>0</v>
      </c>
      <c r="I13" s="1166">
        <f>D13*G13</f>
        <v>0</v>
      </c>
      <c r="J13" s="196">
        <f>SUM(H13:I13)</f>
        <v>0</v>
      </c>
      <c r="K13" s="196">
        <f>J13*1.27</f>
        <v>0</v>
      </c>
      <c r="L13" s="196" t="e">
        <f>IF(D13&gt;0,K13/D13,0)+$L$30/$D$30</f>
        <v>#DIV/0!</v>
      </c>
      <c r="M13" s="34"/>
      <c r="N13" s="422"/>
    </row>
    <row r="14" spans="1:14" ht="51" x14ac:dyDescent="0.2">
      <c r="A14" s="1115"/>
      <c r="B14" s="19" t="s">
        <v>404</v>
      </c>
      <c r="C14" s="554"/>
      <c r="D14" s="1264"/>
      <c r="E14" s="1263"/>
      <c r="F14" s="1137"/>
      <c r="G14" s="1137"/>
      <c r="H14" s="1138"/>
      <c r="I14" s="1166"/>
      <c r="J14" s="196"/>
      <c r="K14" s="196"/>
      <c r="L14" s="196"/>
      <c r="M14" s="34"/>
      <c r="N14" s="422"/>
    </row>
    <row r="15" spans="1:14" ht="26.25" thickBot="1" x14ac:dyDescent="0.25">
      <c r="A15" s="727">
        <v>6</v>
      </c>
      <c r="B15" s="583" t="s">
        <v>199</v>
      </c>
      <c r="C15" s="584"/>
      <c r="D15" s="542"/>
      <c r="E15" s="765" t="s">
        <v>21</v>
      </c>
      <c r="F15" s="562"/>
      <c r="G15" s="562"/>
      <c r="H15" s="733">
        <f>D15*F15</f>
        <v>0</v>
      </c>
      <c r="I15" s="734">
        <f>D15*G15</f>
        <v>0</v>
      </c>
      <c r="J15" s="196">
        <f>SUM(H15:I15)</f>
        <v>0</v>
      </c>
      <c r="K15" s="196">
        <f>J15*1.27</f>
        <v>0</v>
      </c>
      <c r="L15" s="262"/>
      <c r="M15" s="34"/>
      <c r="N15" s="422"/>
    </row>
    <row r="16" spans="1:14" ht="17.25" customHeight="1" thickTop="1" x14ac:dyDescent="0.2">
      <c r="A16" s="324">
        <v>7</v>
      </c>
      <c r="B16" s="575" t="s">
        <v>200</v>
      </c>
      <c r="C16" s="585"/>
      <c r="D16" s="577"/>
      <c r="E16" s="586"/>
      <c r="F16" s="578"/>
      <c r="G16" s="578"/>
      <c r="H16" s="264">
        <f>D16*F16</f>
        <v>0</v>
      </c>
      <c r="I16" s="265">
        <f>D16*G16</f>
        <v>0</v>
      </c>
      <c r="J16" s="196">
        <f>SUM(H16:I16)</f>
        <v>0</v>
      </c>
      <c r="K16" s="196">
        <f>J16*1.27</f>
        <v>0</v>
      </c>
      <c r="L16" s="322"/>
      <c r="M16" s="34"/>
      <c r="N16" s="422"/>
    </row>
    <row r="17" spans="1:14" x14ac:dyDescent="0.2">
      <c r="A17" s="943">
        <v>8</v>
      </c>
      <c r="B17" s="365"/>
      <c r="C17" s="365"/>
      <c r="D17" s="374"/>
      <c r="E17" s="376"/>
      <c r="F17" s="379"/>
      <c r="G17" s="379"/>
      <c r="H17" s="979">
        <f>D17*F17</f>
        <v>0</v>
      </c>
      <c r="I17" s="980">
        <f>D17*G17</f>
        <v>0</v>
      </c>
      <c r="J17" s="186">
        <f>SUM(H17:I17)</f>
        <v>0</v>
      </c>
      <c r="K17" s="186">
        <f>J17*1.27</f>
        <v>0</v>
      </c>
      <c r="M17" s="34"/>
    </row>
    <row r="18" spans="1:14" x14ac:dyDescent="0.2">
      <c r="A18" s="943">
        <v>9</v>
      </c>
      <c r="B18" s="365"/>
      <c r="C18" s="365"/>
      <c r="D18" s="374"/>
      <c r="E18" s="376"/>
      <c r="F18" s="379"/>
      <c r="G18" s="379"/>
      <c r="H18" s="979">
        <f>D18*F18</f>
        <v>0</v>
      </c>
      <c r="I18" s="980">
        <f>D18*G18</f>
        <v>0</v>
      </c>
      <c r="J18" s="186">
        <f>SUM(H18:I18)</f>
        <v>0</v>
      </c>
      <c r="K18" s="186">
        <f>J18*1.27</f>
        <v>0</v>
      </c>
      <c r="M18" s="34"/>
    </row>
    <row r="19" spans="1:14" ht="13.5" thickBot="1" x14ac:dyDescent="0.25">
      <c r="A19" s="953">
        <v>10</v>
      </c>
      <c r="B19" s="556"/>
      <c r="C19" s="556"/>
      <c r="D19" s="542"/>
      <c r="E19" s="541"/>
      <c r="F19" s="531"/>
      <c r="G19" s="531"/>
      <c r="H19" s="990">
        <f>D19*F19</f>
        <v>0</v>
      </c>
      <c r="I19" s="991">
        <f>D19*G19</f>
        <v>0</v>
      </c>
      <c r="J19" s="186">
        <f>SUM(H19:I19)</f>
        <v>0</v>
      </c>
      <c r="K19" s="186">
        <f>J19*1.27</f>
        <v>0</v>
      </c>
      <c r="M19" s="34"/>
    </row>
    <row r="20" spans="1:14" s="387" customFormat="1" ht="24.75" customHeight="1" thickBot="1" x14ac:dyDescent="0.25">
      <c r="A20" s="1118" t="s">
        <v>321</v>
      </c>
      <c r="B20" s="1119"/>
      <c r="C20" s="766"/>
      <c r="D20" s="761">
        <v>4</v>
      </c>
      <c r="E20" s="742"/>
      <c r="F20" s="767"/>
      <c r="G20" s="768"/>
      <c r="H20" s="496">
        <f>ROUND(SUM(H5:H19),0)</f>
        <v>0</v>
      </c>
      <c r="I20" s="497">
        <f>ROUND(SUM(I5:I19),0)</f>
        <v>0</v>
      </c>
      <c r="J20" s="386">
        <f>ROUND(SUM(J5:J19),0)</f>
        <v>0</v>
      </c>
      <c r="K20" s="386">
        <f>ROUND(SUM(K5:K19),0)</f>
        <v>0</v>
      </c>
      <c r="L20" s="500"/>
      <c r="M20" s="418"/>
    </row>
    <row r="21" spans="1:14" ht="27.75" customHeight="1" thickBot="1" x14ac:dyDescent="0.25">
      <c r="A21" s="1121" t="s">
        <v>267</v>
      </c>
      <c r="B21" s="1122"/>
      <c r="C21" s="1122"/>
      <c r="D21" s="1122"/>
      <c r="E21" s="1122"/>
      <c r="F21" s="1122"/>
      <c r="G21" s="1122"/>
      <c r="H21" s="1122"/>
      <c r="I21" s="1123"/>
      <c r="J21" s="256"/>
      <c r="K21" s="256"/>
      <c r="L21" s="311"/>
      <c r="M21" s="467"/>
    </row>
    <row r="22" spans="1:14" ht="15.75" x14ac:dyDescent="0.2">
      <c r="A22" s="1124">
        <v>1</v>
      </c>
      <c r="B22" s="629"/>
      <c r="C22" s="555"/>
      <c r="D22" s="1265"/>
      <c r="E22" s="1262" t="s">
        <v>15</v>
      </c>
      <c r="F22" s="1142"/>
      <c r="G22" s="1142"/>
      <c r="H22" s="1161">
        <f>D22*F22</f>
        <v>0</v>
      </c>
      <c r="I22" s="1141">
        <f>D22*G22</f>
        <v>0</v>
      </c>
      <c r="J22" s="196">
        <f>SUM(H22:I22)</f>
        <v>0</v>
      </c>
      <c r="K22" s="196">
        <f>J22*1.27</f>
        <v>0</v>
      </c>
      <c r="L22" s="196" t="e">
        <f>IF(D22&gt;0,K22/D22,0)+$L$30/$D$30</f>
        <v>#DIV/0!</v>
      </c>
      <c r="M22" s="537"/>
      <c r="N22" s="422"/>
    </row>
    <row r="23" spans="1:14" ht="63.75" x14ac:dyDescent="0.2">
      <c r="A23" s="1115"/>
      <c r="B23" s="19" t="s">
        <v>405</v>
      </c>
      <c r="C23" s="554"/>
      <c r="D23" s="1264"/>
      <c r="E23" s="1263"/>
      <c r="F23" s="1137"/>
      <c r="G23" s="1137"/>
      <c r="H23" s="1138"/>
      <c r="I23" s="1166"/>
      <c r="J23" s="196"/>
      <c r="K23" s="196"/>
      <c r="L23" s="552"/>
      <c r="M23" s="553"/>
      <c r="N23" s="422"/>
    </row>
    <row r="24" spans="1:14" ht="15.75" x14ac:dyDescent="0.2">
      <c r="A24" s="1115">
        <v>2</v>
      </c>
      <c r="B24" s="632"/>
      <c r="C24" s="555"/>
      <c r="D24" s="1264"/>
      <c r="E24" s="1263" t="s">
        <v>15</v>
      </c>
      <c r="F24" s="1137"/>
      <c r="G24" s="1137"/>
      <c r="H24" s="1138">
        <f>D24*F24</f>
        <v>0</v>
      </c>
      <c r="I24" s="1166">
        <f>D24*G24</f>
        <v>0</v>
      </c>
      <c r="J24" s="196">
        <f>SUM(H24:I24)</f>
        <v>0</v>
      </c>
      <c r="K24" s="196">
        <f>J24*1.27</f>
        <v>0</v>
      </c>
      <c r="L24" s="196" t="e">
        <f>IF(D24&gt;0,K24/D24,0)+$L$30/$D$30</f>
        <v>#DIV/0!</v>
      </c>
      <c r="M24" s="422"/>
      <c r="N24" s="422"/>
    </row>
    <row r="25" spans="1:14" ht="63.75" x14ac:dyDescent="0.2">
      <c r="A25" s="1115"/>
      <c r="B25" s="19" t="s">
        <v>405</v>
      </c>
      <c r="C25" s="554"/>
      <c r="D25" s="1264"/>
      <c r="E25" s="1263"/>
      <c r="F25" s="1137"/>
      <c r="G25" s="1137"/>
      <c r="H25" s="1138"/>
      <c r="I25" s="1166"/>
      <c r="J25" s="196"/>
      <c r="K25" s="196"/>
      <c r="L25" s="262"/>
      <c r="M25" s="422"/>
      <c r="N25" s="422"/>
    </row>
    <row r="26" spans="1:14" ht="15.75" x14ac:dyDescent="0.2">
      <c r="A26" s="1115">
        <v>3</v>
      </c>
      <c r="B26" s="632"/>
      <c r="C26" s="555"/>
      <c r="D26" s="1264"/>
      <c r="E26" s="1263" t="s">
        <v>15</v>
      </c>
      <c r="F26" s="1137"/>
      <c r="G26" s="1137"/>
      <c r="H26" s="1138">
        <f>D26*F26</f>
        <v>0</v>
      </c>
      <c r="I26" s="1166">
        <f>D26*G26</f>
        <v>0</v>
      </c>
      <c r="J26" s="196">
        <f>SUM(H26:I26)</f>
        <v>0</v>
      </c>
      <c r="K26" s="196">
        <f>J26*1.27</f>
        <v>0</v>
      </c>
      <c r="L26" s="196" t="e">
        <f>IF(D26&gt;0,K26/D26,0)+$L$30/$D$30</f>
        <v>#DIV/0!</v>
      </c>
      <c r="M26" s="422"/>
      <c r="N26" s="422"/>
    </row>
    <row r="27" spans="1:14" ht="63.75" x14ac:dyDescent="0.2">
      <c r="A27" s="1115"/>
      <c r="B27" s="19" t="s">
        <v>405</v>
      </c>
      <c r="C27" s="554"/>
      <c r="D27" s="1264"/>
      <c r="E27" s="1263"/>
      <c r="F27" s="1137"/>
      <c r="G27" s="1137"/>
      <c r="H27" s="1138"/>
      <c r="I27" s="1166"/>
      <c r="J27" s="196"/>
      <c r="K27" s="196"/>
      <c r="L27" s="322"/>
      <c r="M27" s="34"/>
      <c r="N27" s="422"/>
    </row>
    <row r="28" spans="1:14" x14ac:dyDescent="0.2">
      <c r="A28" s="709">
        <v>4</v>
      </c>
      <c r="B28" s="9" t="s">
        <v>70</v>
      </c>
      <c r="C28" s="44"/>
      <c r="D28" s="374"/>
      <c r="E28" s="7" t="s">
        <v>25</v>
      </c>
      <c r="F28" s="379"/>
      <c r="G28" s="379"/>
      <c r="H28" s="722">
        <f>D28*F28</f>
        <v>0</v>
      </c>
      <c r="I28" s="724">
        <f>D28*G28</f>
        <v>0</v>
      </c>
      <c r="J28" s="196">
        <f>SUM(H28:I28)</f>
        <v>0</v>
      </c>
      <c r="K28" s="196">
        <f>J28*1.27</f>
        <v>0</v>
      </c>
      <c r="L28" s="322"/>
      <c r="M28" s="34"/>
    </row>
    <row r="29" spans="1:14" ht="13.5" thickBot="1" x14ac:dyDescent="0.25">
      <c r="A29" s="953">
        <v>5</v>
      </c>
      <c r="B29" s="556"/>
      <c r="C29" s="556"/>
      <c r="D29" s="542"/>
      <c r="E29" s="541"/>
      <c r="F29" s="531"/>
      <c r="G29" s="531"/>
      <c r="H29" s="990">
        <f>D29*F29</f>
        <v>0</v>
      </c>
      <c r="I29" s="991">
        <f>D29*G29</f>
        <v>0</v>
      </c>
      <c r="J29" s="186">
        <f>SUM(H29:I29)</f>
        <v>0</v>
      </c>
      <c r="K29" s="186">
        <f>J29*1.27</f>
        <v>0</v>
      </c>
      <c r="M29" s="34"/>
    </row>
    <row r="30" spans="1:14" s="387" customFormat="1" ht="24.75" customHeight="1" thickBot="1" x14ac:dyDescent="0.25">
      <c r="A30" s="1110" t="s">
        <v>322</v>
      </c>
      <c r="B30" s="1111"/>
      <c r="C30" s="745"/>
      <c r="D30" s="769">
        <f>SUM(D5:D14)+SUM(D22:D27)</f>
        <v>0</v>
      </c>
      <c r="E30" s="762"/>
      <c r="F30" s="763"/>
      <c r="G30" s="764"/>
      <c r="H30" s="494">
        <f>ROUND(SUM(H22:H29),0)</f>
        <v>0</v>
      </c>
      <c r="I30" s="495">
        <f>ROUND(SUM(I22:I29),0)</f>
        <v>0</v>
      </c>
      <c r="J30" s="386">
        <f>ROUND(SUM(J22:J29),0)</f>
        <v>0</v>
      </c>
      <c r="K30" s="386">
        <f>ROUND(SUM(K22:K29),0)</f>
        <v>0</v>
      </c>
      <c r="L30" s="414">
        <f>SUM(K15:K19)+SUM(K28:K29)</f>
        <v>0</v>
      </c>
      <c r="M30" s="419"/>
    </row>
    <row r="31" spans="1:14" s="387" customFormat="1" ht="25.5" customHeight="1" thickTop="1" thickBot="1" x14ac:dyDescent="0.25">
      <c r="A31" s="1112" t="s">
        <v>20</v>
      </c>
      <c r="B31" s="1113"/>
      <c r="C31" s="1113"/>
      <c r="D31" s="1113"/>
      <c r="E31" s="1113"/>
      <c r="F31" s="1113"/>
      <c r="G31" s="1114"/>
      <c r="H31" s="498">
        <f>H20+H30</f>
        <v>0</v>
      </c>
      <c r="I31" s="499">
        <f>I20+I30</f>
        <v>0</v>
      </c>
      <c r="J31" s="386">
        <f>J20+J30</f>
        <v>0</v>
      </c>
      <c r="K31" s="386">
        <f>K20+K30</f>
        <v>0</v>
      </c>
      <c r="L31" s="420"/>
      <c r="M31" s="419"/>
    </row>
    <row r="32" spans="1:14" ht="12.75" customHeight="1" thickTop="1" x14ac:dyDescent="0.2">
      <c r="A32" s="1109" t="s">
        <v>28</v>
      </c>
      <c r="B32" s="1109"/>
      <c r="C32" s="729"/>
      <c r="D32" s="750"/>
      <c r="E32" s="207"/>
      <c r="F32" s="278"/>
      <c r="G32" s="278"/>
      <c r="H32" s="278"/>
      <c r="I32" s="278"/>
      <c r="J32" s="26"/>
      <c r="K32" s="26"/>
      <c r="L32" s="54"/>
      <c r="M32" s="34"/>
    </row>
    <row r="33" spans="1:13" ht="16.5" customHeight="1" x14ac:dyDescent="0.2">
      <c r="A33" s="1108" t="s">
        <v>269</v>
      </c>
      <c r="B33" s="1108"/>
      <c r="C33" s="1101">
        <f>K20</f>
        <v>0</v>
      </c>
      <c r="D33" s="1101"/>
      <c r="E33" s="12"/>
      <c r="F33" s="203"/>
      <c r="G33" s="203"/>
      <c r="H33" s="203"/>
      <c r="I33" s="203"/>
      <c r="J33" s="186"/>
      <c r="K33" s="186"/>
      <c r="L33" s="311"/>
      <c r="M33" s="619"/>
    </row>
    <row r="34" spans="1:13" ht="3.75" customHeight="1" x14ac:dyDescent="0.2">
      <c r="A34" s="475"/>
      <c r="B34" s="207"/>
      <c r="C34" s="259"/>
      <c r="D34" s="280"/>
      <c r="E34" s="12"/>
      <c r="F34" s="203"/>
      <c r="G34" s="203"/>
      <c r="H34" s="203"/>
      <c r="I34" s="203"/>
      <c r="J34" s="186"/>
      <c r="K34" s="186"/>
      <c r="L34" s="311"/>
      <c r="M34" s="619"/>
    </row>
    <row r="35" spans="1:13" ht="16.5" customHeight="1" x14ac:dyDescent="0.2">
      <c r="A35" s="1107" t="s">
        <v>270</v>
      </c>
      <c r="B35" s="1107"/>
      <c r="C35" s="1102">
        <f>K30</f>
        <v>0</v>
      </c>
      <c r="D35" s="1102"/>
      <c r="E35" s="12"/>
      <c r="F35" s="203"/>
      <c r="G35" s="203"/>
      <c r="H35" s="203"/>
      <c r="I35" s="203"/>
      <c r="J35" s="186"/>
      <c r="K35" s="186"/>
      <c r="L35" s="311"/>
      <c r="M35" s="619"/>
    </row>
    <row r="36" spans="1:13" ht="3.75" customHeight="1" x14ac:dyDescent="0.2">
      <c r="A36" s="475"/>
      <c r="B36" s="207"/>
      <c r="C36" s="259"/>
      <c r="D36" s="280"/>
      <c r="E36" s="12"/>
      <c r="F36" s="203"/>
      <c r="G36" s="203"/>
      <c r="H36" s="203"/>
      <c r="I36" s="203"/>
      <c r="J36" s="186"/>
      <c r="K36" s="186"/>
      <c r="L36" s="311"/>
      <c r="M36" s="619"/>
    </row>
    <row r="37" spans="1:13" ht="16.5" customHeight="1" x14ac:dyDescent="0.25">
      <c r="A37" s="1100" t="s">
        <v>141</v>
      </c>
      <c r="B37" s="1100"/>
      <c r="C37" s="1103">
        <f>SUM(C33:D36)</f>
        <v>0</v>
      </c>
      <c r="D37" s="1104"/>
      <c r="E37" s="476" t="str">
        <f>IF(C37=K31,"","Hiba!")</f>
        <v/>
      </c>
      <c r="F37" s="203"/>
      <c r="G37" s="203"/>
      <c r="H37" s="203"/>
      <c r="I37" s="203"/>
      <c r="J37" s="186"/>
      <c r="K37" s="186"/>
      <c r="L37" s="311"/>
      <c r="M37" s="619"/>
    </row>
    <row r="38" spans="1:13" x14ac:dyDescent="0.2">
      <c r="J38" s="26"/>
      <c r="K38" s="26"/>
      <c r="L38" s="55"/>
      <c r="M38" s="422"/>
    </row>
    <row r="39" spans="1:13" x14ac:dyDescent="0.2">
      <c r="J39" s="26"/>
      <c r="K39" s="26"/>
      <c r="M39" s="422"/>
    </row>
    <row r="40" spans="1:13" x14ac:dyDescent="0.2">
      <c r="J40" s="26"/>
      <c r="K40" s="26"/>
      <c r="M40" s="422"/>
    </row>
    <row r="41" spans="1:13" x14ac:dyDescent="0.2">
      <c r="M41" s="422"/>
    </row>
    <row r="42" spans="1:13" x14ac:dyDescent="0.2">
      <c r="M42" s="17"/>
    </row>
    <row r="52" spans="1:1" x14ac:dyDescent="0.2">
      <c r="A52" s="507"/>
    </row>
  </sheetData>
  <sheetProtection password="C90E" sheet="1" formatRows="0" insertRows="0"/>
  <customSheetViews>
    <customSheetView guid="{9DBB59B6-7CA7-4085-97B7-26C01D2F3151}" showPageBreaks="1" printArea="1" hiddenColumns="1" view="pageBreakPreview">
      <pane xSplit="1" ySplit="3" topLeftCell="B4" activePane="bottomRight" state="frozen"/>
      <selection pane="bottomRight" activeCell="B5" sqref="B5"/>
      <pageMargins left="0.23622047244094491" right="0.23622047244094491" top="0.86614173228346458" bottom="0.43307086614173229" header="0.43307086614173229" footer="0.27559055118110237"/>
      <printOptions horizontalCentered="1"/>
      <pageSetup paperSize="9" scale="75" orientation="portrait" r:id="rId1"/>
      <headerFooter>
        <oddHeader>&amp;L&amp;"Arial,Félkövér dőlt"&amp;12Árajánlat&amp;R&amp;"Arial,Félkövér dőlt"&amp;12Hőleadók termosztatikus szabályozása</oddHeader>
        <oddFooter>&amp;L&amp;"Arial CE,Dőlt"&amp;D&amp;R&amp;"Arial CE,Dőlt"&amp;P / &amp;N</oddFooter>
      </headerFooter>
    </customSheetView>
    <customSheetView guid="{EE51D86B-4CFE-43E2-AFCF-72BE57CFC368}" showRuler="0">
      <pane xSplit="1" ySplit="2" topLeftCell="B3" activePane="bottomRight" state="frozen"/>
      <selection pane="bottomRight" activeCell="C5" sqref="C5"/>
      <pageMargins left="0.51181102362204722" right="0.43307086614173229" top="0.98425196850393704" bottom="0.98425196850393704" header="0.51181102362204722" footer="0.51181102362204722"/>
      <printOptions horizontalCentered="1"/>
      <pageSetup paperSize="9" scale="80" orientation="portrait" r:id="rId2"/>
      <headerFooter alignWithMargins="0">
        <oddHeader>&amp;C&amp;"Times New Roman,Félkövér"&amp;12Költségvetés&amp;R&amp;"Times New Roman,Félkövér"&amp;12Fűtéskorszerűsítés - szabályozás</oddHeader>
      </headerFooter>
    </customSheetView>
  </customSheetViews>
  <mergeCells count="71">
    <mergeCell ref="A11:A12"/>
    <mergeCell ref="A1:I1"/>
    <mergeCell ref="A7:A8"/>
    <mergeCell ref="A9:A10"/>
    <mergeCell ref="A2:E2"/>
    <mergeCell ref="H9:H10"/>
    <mergeCell ref="I9:I10"/>
    <mergeCell ref="A4:I4"/>
    <mergeCell ref="F9:F10"/>
    <mergeCell ref="G5:G6"/>
    <mergeCell ref="H5:H6"/>
    <mergeCell ref="I5:I6"/>
    <mergeCell ref="D7:D8"/>
    <mergeCell ref="A5:A6"/>
    <mergeCell ref="H7:H8"/>
    <mergeCell ref="D5:D6"/>
    <mergeCell ref="A37:B37"/>
    <mergeCell ref="C33:D33"/>
    <mergeCell ref="D24:D25"/>
    <mergeCell ref="D26:D27"/>
    <mergeCell ref="C37:D37"/>
    <mergeCell ref="A31:G31"/>
    <mergeCell ref="A26:A27"/>
    <mergeCell ref="E26:E27"/>
    <mergeCell ref="F26:F27"/>
    <mergeCell ref="E24:E25"/>
    <mergeCell ref="A30:B30"/>
    <mergeCell ref="F24:F25"/>
    <mergeCell ref="F2:I2"/>
    <mergeCell ref="D9:D10"/>
    <mergeCell ref="H11:H12"/>
    <mergeCell ref="G11:G12"/>
    <mergeCell ref="E9:E10"/>
    <mergeCell ref="G9:G10"/>
    <mergeCell ref="E5:E6"/>
    <mergeCell ref="I7:I8"/>
    <mergeCell ref="F7:F8"/>
    <mergeCell ref="G7:G8"/>
    <mergeCell ref="F5:F6"/>
    <mergeCell ref="E7:E8"/>
    <mergeCell ref="A33:B33"/>
    <mergeCell ref="A32:B32"/>
    <mergeCell ref="A24:A25"/>
    <mergeCell ref="C35:D35"/>
    <mergeCell ref="A13:A14"/>
    <mergeCell ref="A21:I21"/>
    <mergeCell ref="I22:I23"/>
    <mergeCell ref="A35:B35"/>
    <mergeCell ref="D22:D23"/>
    <mergeCell ref="A22:A23"/>
    <mergeCell ref="I11:I12"/>
    <mergeCell ref="D13:D14"/>
    <mergeCell ref="E13:E14"/>
    <mergeCell ref="F13:F14"/>
    <mergeCell ref="G13:G14"/>
    <mergeCell ref="H13:H14"/>
    <mergeCell ref="I13:I14"/>
    <mergeCell ref="D11:D12"/>
    <mergeCell ref="E11:E12"/>
    <mergeCell ref="F11:F12"/>
    <mergeCell ref="I26:I27"/>
    <mergeCell ref="G24:G25"/>
    <mergeCell ref="H24:H25"/>
    <mergeCell ref="I24:I25"/>
    <mergeCell ref="G26:G27"/>
    <mergeCell ref="H26:H27"/>
    <mergeCell ref="H22:H23"/>
    <mergeCell ref="A20:B20"/>
    <mergeCell ref="G22:G23"/>
    <mergeCell ref="E22:E23"/>
    <mergeCell ref="F22:F23"/>
  </mergeCells>
  <phoneticPr fontId="25" type="noConversion"/>
  <dataValidations count="1">
    <dataValidation type="decimal" showInputMessage="1" showErrorMessage="1" sqref="D5:D19 F5:G19 D22:D29 F22:G29">
      <formula1>0</formula1>
      <formula2>1000000000</formula2>
    </dataValidation>
  </dataValidations>
  <printOptions horizontalCentered="1"/>
  <pageMargins left="0.23622047244094491" right="0.23622047244094491" top="0.86614173228346458" bottom="0.43307086614173229" header="0.43307086614173229" footer="0.27559055118110237"/>
  <pageSetup paperSize="9" scale="75" orientation="portrait" r:id="rId3"/>
  <headerFooter>
    <oddHeader>&amp;L&amp;"Arial,Félkövér dőlt"&amp;12Árajánlat&amp;R&amp;"Arial,Félkövér dőlt"&amp;12Hőleadók termosztatikus szabályozása</oddHeader>
    <oddFooter>&amp;L&amp;"Arial CE,Dőlt"&amp;D&amp;R&amp;"Arial CE,Dőlt"&amp;P / &amp;N</oddFooter>
  </headerFooter>
  <ignoredErrors>
    <ignoredError sqref="L14:L20 L12 L9:L10 L7:L8 L5:L6" evalError="1"/>
    <ignoredError sqref="D30 D14 D12 D10 D8 D6 D5 D7 D9 D11 D13" unlockedFormula="1"/>
  </ignoredErrors>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2"/>
  <dimension ref="A1:O46"/>
  <sheetViews>
    <sheetView view="pageBreakPreview" zoomScaleSheetLayoutView="100" workbookViewId="0">
      <pane xSplit="1" ySplit="3" topLeftCell="B4" activePane="bottomRight" state="frozen"/>
      <selection activeCell="I33" sqref="I33:J33"/>
      <selection pane="topRight" activeCell="I33" sqref="I33:J33"/>
      <selection pane="bottomLeft" activeCell="I33" sqref="I33:J33"/>
      <selection pane="bottomRight" activeCell="O13" sqref="O13"/>
    </sheetView>
  </sheetViews>
  <sheetFormatPr defaultRowHeight="12.75" x14ac:dyDescent="0.2"/>
  <cols>
    <col min="1" max="1" width="3.7109375" style="551" customWidth="1"/>
    <col min="2" max="2" width="52.85546875" style="551" customWidth="1"/>
    <col min="3" max="3" width="8.42578125" style="551" customWidth="1"/>
    <col min="4" max="4" width="8.42578125" style="391" customWidth="1"/>
    <col min="5" max="5" width="6.140625" style="551" bestFit="1" customWidth="1"/>
    <col min="6" max="7" width="8.7109375" style="551" customWidth="1"/>
    <col min="8" max="9" width="12.85546875" style="551" customWidth="1"/>
    <col min="10" max="12" width="14.5703125" style="2" hidden="1" customWidth="1"/>
    <col min="13" max="13" width="30.7109375" style="551" customWidth="1"/>
    <col min="14" max="16384" width="9.140625" style="551"/>
  </cols>
  <sheetData>
    <row r="1" spans="1:15" s="2" customFormat="1" ht="21.75" customHeight="1" thickBot="1" x14ac:dyDescent="0.25">
      <c r="A1" s="1249" t="str">
        <f>'Árajánlat összesítő'!B20</f>
        <v>Hőleadók korszerűsítése, cseréje</v>
      </c>
      <c r="B1" s="1249"/>
      <c r="C1" s="1249"/>
      <c r="D1" s="1249"/>
      <c r="E1" s="1249"/>
      <c r="F1" s="1249"/>
      <c r="G1" s="1249"/>
      <c r="H1" s="1249"/>
      <c r="I1" s="1249"/>
      <c r="J1" s="279"/>
      <c r="K1" s="279"/>
      <c r="L1" s="290"/>
      <c r="M1" s="318"/>
    </row>
    <row r="2" spans="1:15" s="2" customFormat="1" ht="18.75" customHeight="1" x14ac:dyDescent="0.2">
      <c r="A2" s="1130">
        <f>'Árajánlat összesítő'!B1</f>
        <v>0</v>
      </c>
      <c r="B2" s="1131"/>
      <c r="C2" s="1131"/>
      <c r="D2" s="1131"/>
      <c r="E2" s="1131"/>
      <c r="F2" s="1243" t="s">
        <v>32</v>
      </c>
      <c r="G2" s="1243"/>
      <c r="H2" s="1243"/>
      <c r="I2" s="1244"/>
      <c r="J2" s="10"/>
      <c r="K2" s="10"/>
      <c r="L2" s="10"/>
    </row>
    <row r="3" spans="1:15" s="391" customFormat="1" ht="26.25" thickBot="1" x14ac:dyDescent="0.25">
      <c r="A3" s="751" t="s">
        <v>6</v>
      </c>
      <c r="B3" s="752" t="s">
        <v>307</v>
      </c>
      <c r="C3" s="753" t="s">
        <v>69</v>
      </c>
      <c r="D3" s="754" t="s">
        <v>348</v>
      </c>
      <c r="E3" s="754" t="s">
        <v>9</v>
      </c>
      <c r="F3" s="755" t="s">
        <v>10</v>
      </c>
      <c r="G3" s="755" t="s">
        <v>34</v>
      </c>
      <c r="H3" s="755" t="s">
        <v>309</v>
      </c>
      <c r="I3" s="756" t="s">
        <v>308</v>
      </c>
      <c r="J3" s="390" t="s">
        <v>0</v>
      </c>
      <c r="K3" s="390" t="s">
        <v>1</v>
      </c>
      <c r="L3" s="388" t="s">
        <v>94</v>
      </c>
      <c r="M3" s="84" t="s">
        <v>37</v>
      </c>
    </row>
    <row r="4" spans="1:15" s="2" customFormat="1" ht="27.75" customHeight="1" thickBot="1" x14ac:dyDescent="0.25">
      <c r="A4" s="1121" t="s">
        <v>268</v>
      </c>
      <c r="B4" s="1122"/>
      <c r="C4" s="1122"/>
      <c r="D4" s="1122"/>
      <c r="E4" s="1122"/>
      <c r="F4" s="1122"/>
      <c r="G4" s="1122"/>
      <c r="H4" s="1122"/>
      <c r="I4" s="1123"/>
      <c r="J4" s="256"/>
      <c r="K4" s="256"/>
      <c r="L4" s="311"/>
      <c r="M4" s="467"/>
    </row>
    <row r="5" spans="1:15" s="2" customFormat="1" ht="15.75" x14ac:dyDescent="0.2">
      <c r="A5" s="1124">
        <v>1</v>
      </c>
      <c r="B5" s="629"/>
      <c r="C5" s="568"/>
      <c r="D5" s="1265">
        <f>SUM('18'!AY8:AY67)</f>
        <v>0</v>
      </c>
      <c r="E5" s="1262" t="s">
        <v>15</v>
      </c>
      <c r="F5" s="1142"/>
      <c r="G5" s="1142"/>
      <c r="H5" s="1161">
        <f>D5*F5</f>
        <v>0</v>
      </c>
      <c r="I5" s="1141">
        <f>D5*G5</f>
        <v>0</v>
      </c>
      <c r="J5" s="196">
        <f>SUM(H5:I5)</f>
        <v>0</v>
      </c>
      <c r="K5" s="196">
        <f>J5*1.27</f>
        <v>0</v>
      </c>
      <c r="L5" s="196" t="e">
        <f>IF(D5&gt;0,K5/D5,0)+$L$36/$D$36</f>
        <v>#DIV/0!</v>
      </c>
      <c r="M5" s="1224"/>
      <c r="N5" s="34"/>
      <c r="O5" s="422"/>
    </row>
    <row r="6" spans="1:15" s="2" customFormat="1" ht="38.25" x14ac:dyDescent="0.2">
      <c r="A6" s="1115"/>
      <c r="B6" s="757" t="s">
        <v>406</v>
      </c>
      <c r="C6" s="566"/>
      <c r="D6" s="1264"/>
      <c r="E6" s="1263"/>
      <c r="F6" s="1137"/>
      <c r="G6" s="1137"/>
      <c r="H6" s="1138"/>
      <c r="I6" s="1166"/>
      <c r="J6" s="196"/>
      <c r="K6" s="196"/>
      <c r="L6" s="196"/>
      <c r="M6" s="1224"/>
      <c r="N6" s="34"/>
      <c r="O6" s="422"/>
    </row>
    <row r="7" spans="1:15" s="2" customFormat="1" ht="15.75" x14ac:dyDescent="0.2">
      <c r="A7" s="1115">
        <v>2</v>
      </c>
      <c r="B7" s="632"/>
      <c r="C7" s="567"/>
      <c r="D7" s="1264">
        <f>SUM('18'!AZ8:AZ67)</f>
        <v>0</v>
      </c>
      <c r="E7" s="1263" t="s">
        <v>15</v>
      </c>
      <c r="F7" s="1137"/>
      <c r="G7" s="1137"/>
      <c r="H7" s="1138">
        <f>D7*F7</f>
        <v>0</v>
      </c>
      <c r="I7" s="1166">
        <f>D7*G7</f>
        <v>0</v>
      </c>
      <c r="J7" s="196">
        <f>SUM(H7:I7)</f>
        <v>0</v>
      </c>
      <c r="K7" s="196">
        <f>J7*1.27</f>
        <v>0</v>
      </c>
      <c r="L7" s="196" t="e">
        <f>IF(D7&gt;0,K7/D7,0)+$L$36/$D$36</f>
        <v>#DIV/0!</v>
      </c>
      <c r="M7" s="1224"/>
      <c r="N7" s="34"/>
      <c r="O7" s="422"/>
    </row>
    <row r="8" spans="1:15" s="2" customFormat="1" ht="38.25" x14ac:dyDescent="0.2">
      <c r="A8" s="1115"/>
      <c r="B8" s="757" t="s">
        <v>406</v>
      </c>
      <c r="C8" s="566"/>
      <c r="D8" s="1264"/>
      <c r="E8" s="1263"/>
      <c r="F8" s="1137"/>
      <c r="G8" s="1137"/>
      <c r="H8" s="1138"/>
      <c r="I8" s="1166"/>
      <c r="J8" s="196"/>
      <c r="K8" s="196"/>
      <c r="L8" s="196"/>
      <c r="M8" s="1224"/>
      <c r="N8" s="34"/>
      <c r="O8" s="422"/>
    </row>
    <row r="9" spans="1:15" s="2" customFormat="1" ht="15.75" x14ac:dyDescent="0.2">
      <c r="A9" s="1115">
        <v>3</v>
      </c>
      <c r="B9" s="632"/>
      <c r="C9" s="567"/>
      <c r="D9" s="1264">
        <f>SUM('18'!BA8:BA67)</f>
        <v>0</v>
      </c>
      <c r="E9" s="1263" t="s">
        <v>15</v>
      </c>
      <c r="F9" s="1137"/>
      <c r="G9" s="1137"/>
      <c r="H9" s="1138">
        <f>D9*F9</f>
        <v>0</v>
      </c>
      <c r="I9" s="1166">
        <f>D9*G9</f>
        <v>0</v>
      </c>
      <c r="J9" s="196">
        <f>SUM(H9:I9)</f>
        <v>0</v>
      </c>
      <c r="K9" s="196">
        <f>J9*1.27</f>
        <v>0</v>
      </c>
      <c r="L9" s="196" t="e">
        <f>IF(D9&gt;0,K9/D9,0)+$L$36/$D$36</f>
        <v>#DIV/0!</v>
      </c>
      <c r="M9" s="1224"/>
      <c r="N9" s="34"/>
      <c r="O9" s="422"/>
    </row>
    <row r="10" spans="1:15" s="2" customFormat="1" ht="38.25" x14ac:dyDescent="0.2">
      <c r="A10" s="1115"/>
      <c r="B10" s="757" t="s">
        <v>406</v>
      </c>
      <c r="C10" s="566"/>
      <c r="D10" s="1264"/>
      <c r="E10" s="1263"/>
      <c r="F10" s="1137"/>
      <c r="G10" s="1137"/>
      <c r="H10" s="1138"/>
      <c r="I10" s="1166"/>
      <c r="J10" s="196"/>
      <c r="K10" s="196"/>
      <c r="L10" s="196"/>
      <c r="M10" s="1224"/>
      <c r="N10" s="34"/>
      <c r="O10" s="422"/>
    </row>
    <row r="11" spans="1:15" s="2" customFormat="1" ht="15.75" x14ac:dyDescent="0.2">
      <c r="A11" s="1115">
        <v>4</v>
      </c>
      <c r="B11" s="632"/>
      <c r="C11" s="567"/>
      <c r="D11" s="1264">
        <f>SUM('18'!BB8:BB67)</f>
        <v>0</v>
      </c>
      <c r="E11" s="1263" t="s">
        <v>15</v>
      </c>
      <c r="F11" s="1137"/>
      <c r="G11" s="1137"/>
      <c r="H11" s="1138">
        <f>D11*F11</f>
        <v>0</v>
      </c>
      <c r="I11" s="1166">
        <f>D11*G11</f>
        <v>0</v>
      </c>
      <c r="J11" s="196">
        <f>SUM(H11:I11)</f>
        <v>0</v>
      </c>
      <c r="K11" s="196">
        <f>J11*1.27</f>
        <v>0</v>
      </c>
      <c r="L11" s="196" t="e">
        <f>IF(D11&gt;0,K11/D11,0)+$L$36/$D$36</f>
        <v>#DIV/0!</v>
      </c>
      <c r="M11" s="1224"/>
      <c r="N11" s="34"/>
      <c r="O11" s="422"/>
    </row>
    <row r="12" spans="1:15" s="2" customFormat="1" ht="38.25" x14ac:dyDescent="0.2">
      <c r="A12" s="1115"/>
      <c r="B12" s="757" t="s">
        <v>406</v>
      </c>
      <c r="C12" s="566"/>
      <c r="D12" s="1264"/>
      <c r="E12" s="1263"/>
      <c r="F12" s="1137"/>
      <c r="G12" s="1137"/>
      <c r="H12" s="1138"/>
      <c r="I12" s="1166"/>
      <c r="J12" s="196"/>
      <c r="K12" s="196"/>
      <c r="L12" s="196"/>
      <c r="M12" s="1224"/>
      <c r="N12" s="34"/>
      <c r="O12" s="422"/>
    </row>
    <row r="13" spans="1:15" s="2" customFormat="1" ht="15.75" x14ac:dyDescent="0.2">
      <c r="A13" s="1115">
        <v>5</v>
      </c>
      <c r="B13" s="632"/>
      <c r="C13" s="567"/>
      <c r="D13" s="1264">
        <f>SUM('18'!BC8:BC67)</f>
        <v>0</v>
      </c>
      <c r="E13" s="1263" t="s">
        <v>15</v>
      </c>
      <c r="F13" s="1137"/>
      <c r="G13" s="1137"/>
      <c r="H13" s="1138">
        <f>D13*F13</f>
        <v>0</v>
      </c>
      <c r="I13" s="1166">
        <f>D13*G13</f>
        <v>0</v>
      </c>
      <c r="J13" s="196">
        <f>SUM(H13:I13)</f>
        <v>0</v>
      </c>
      <c r="K13" s="196">
        <f>J13*1.27</f>
        <v>0</v>
      </c>
      <c r="L13" s="196" t="e">
        <f>IF(D13&gt;0,K13/D13,0)+$L$36/$D$36</f>
        <v>#DIV/0!</v>
      </c>
      <c r="M13" s="1224"/>
      <c r="N13" s="34"/>
      <c r="O13" s="422"/>
    </row>
    <row r="14" spans="1:15" s="2" customFormat="1" ht="38.25" x14ac:dyDescent="0.2">
      <c r="A14" s="1115"/>
      <c r="B14" s="757" t="s">
        <v>206</v>
      </c>
      <c r="C14" s="566"/>
      <c r="D14" s="1264"/>
      <c r="E14" s="1263"/>
      <c r="F14" s="1137"/>
      <c r="G14" s="1137"/>
      <c r="H14" s="1138"/>
      <c r="I14" s="1166"/>
      <c r="J14" s="196"/>
      <c r="K14" s="196"/>
      <c r="L14" s="196"/>
      <c r="M14" s="1224"/>
      <c r="N14" s="34"/>
      <c r="O14" s="422"/>
    </row>
    <row r="15" spans="1:15" s="2" customFormat="1" ht="15.75" x14ac:dyDescent="0.2">
      <c r="A15" s="1115">
        <v>6</v>
      </c>
      <c r="B15" s="632"/>
      <c r="C15" s="567"/>
      <c r="D15" s="1264">
        <f>SUM('18'!BD8:BD67)</f>
        <v>0</v>
      </c>
      <c r="E15" s="1263" t="s">
        <v>15</v>
      </c>
      <c r="F15" s="1137"/>
      <c r="G15" s="1137"/>
      <c r="H15" s="1138">
        <f>D15*F15</f>
        <v>0</v>
      </c>
      <c r="I15" s="1166">
        <f>D15*G15</f>
        <v>0</v>
      </c>
      <c r="J15" s="196">
        <f>SUM(H15:I15)</f>
        <v>0</v>
      </c>
      <c r="K15" s="196">
        <f>J15*1.27</f>
        <v>0</v>
      </c>
      <c r="L15" s="196" t="e">
        <f>IF(D15&gt;0,K15/D15,0)+$L$36/$D$36</f>
        <v>#DIV/0!</v>
      </c>
      <c r="M15" s="1224"/>
      <c r="N15" s="34"/>
      <c r="O15" s="422"/>
    </row>
    <row r="16" spans="1:15" s="2" customFormat="1" ht="38.25" x14ac:dyDescent="0.2">
      <c r="A16" s="1115"/>
      <c r="B16" s="757" t="s">
        <v>406</v>
      </c>
      <c r="C16" s="566"/>
      <c r="D16" s="1264"/>
      <c r="E16" s="1263"/>
      <c r="F16" s="1137"/>
      <c r="G16" s="1137"/>
      <c r="H16" s="1138"/>
      <c r="I16" s="1166"/>
      <c r="J16" s="196"/>
      <c r="K16" s="196"/>
      <c r="L16" s="196"/>
      <c r="M16" s="1224"/>
      <c r="N16" s="34"/>
      <c r="O16" s="422"/>
    </row>
    <row r="17" spans="1:15" s="2" customFormat="1" ht="15.75" x14ac:dyDescent="0.2">
      <c r="A17" s="1115">
        <v>7</v>
      </c>
      <c r="B17" s="632"/>
      <c r="C17" s="567"/>
      <c r="D17" s="1264">
        <f>SUM('18'!BE8:BE67)</f>
        <v>0</v>
      </c>
      <c r="E17" s="1263" t="s">
        <v>15</v>
      </c>
      <c r="F17" s="1137"/>
      <c r="G17" s="1137"/>
      <c r="H17" s="1138">
        <f>D17*F17</f>
        <v>0</v>
      </c>
      <c r="I17" s="1166">
        <f>D17*G17</f>
        <v>0</v>
      </c>
      <c r="J17" s="196">
        <f>SUM(H17:I17)</f>
        <v>0</v>
      </c>
      <c r="K17" s="196">
        <f>J17*1.27</f>
        <v>0</v>
      </c>
      <c r="L17" s="196" t="e">
        <f>IF(D17&gt;0,K17/D17,0)+$L$36/$D$36</f>
        <v>#DIV/0!</v>
      </c>
      <c r="M17" s="1224"/>
      <c r="N17" s="34"/>
      <c r="O17" s="422"/>
    </row>
    <row r="18" spans="1:15" s="2" customFormat="1" ht="38.25" x14ac:dyDescent="0.2">
      <c r="A18" s="1115"/>
      <c r="B18" s="757" t="s">
        <v>406</v>
      </c>
      <c r="C18" s="566"/>
      <c r="D18" s="1264"/>
      <c r="E18" s="1263"/>
      <c r="F18" s="1137"/>
      <c r="G18" s="1137"/>
      <c r="H18" s="1138"/>
      <c r="I18" s="1166"/>
      <c r="J18" s="196"/>
      <c r="K18" s="196"/>
      <c r="L18" s="196"/>
      <c r="M18" s="1224"/>
      <c r="N18" s="34"/>
      <c r="O18" s="422"/>
    </row>
    <row r="19" spans="1:15" s="2" customFormat="1" ht="16.5" thickBot="1" x14ac:dyDescent="0.25">
      <c r="A19" s="1276">
        <v>8</v>
      </c>
      <c r="B19" s="632"/>
      <c r="C19" s="567"/>
      <c r="D19" s="1266">
        <f>SUM('18'!BF8:BF67)</f>
        <v>0</v>
      </c>
      <c r="E19" s="1268" t="s">
        <v>15</v>
      </c>
      <c r="F19" s="1270"/>
      <c r="G19" s="1270"/>
      <c r="H19" s="1272">
        <f>D19*F19</f>
        <v>0</v>
      </c>
      <c r="I19" s="1274">
        <f>D19*G19</f>
        <v>0</v>
      </c>
      <c r="J19" s="196">
        <f>SUM(H19:I19)</f>
        <v>0</v>
      </c>
      <c r="K19" s="196">
        <f>J19*1.27</f>
        <v>0</v>
      </c>
      <c r="L19" s="196" t="e">
        <f>IF(D19&gt;0,K19/D19,0)+$L$36/$D$36</f>
        <v>#DIV/0!</v>
      </c>
      <c r="M19" s="1224"/>
      <c r="N19" s="34"/>
      <c r="O19" s="422"/>
    </row>
    <row r="20" spans="1:15" s="2" customFormat="1" ht="39.75" thickTop="1" thickBot="1" x14ac:dyDescent="0.25">
      <c r="A20" s="1277"/>
      <c r="B20" s="757" t="s">
        <v>406</v>
      </c>
      <c r="C20" s="581"/>
      <c r="D20" s="1267"/>
      <c r="E20" s="1269"/>
      <c r="F20" s="1271"/>
      <c r="G20" s="1271"/>
      <c r="H20" s="1273"/>
      <c r="I20" s="1275"/>
      <c r="J20" s="196"/>
      <c r="K20" s="196"/>
      <c r="L20" s="196"/>
      <c r="M20" s="1224"/>
      <c r="N20" s="34"/>
      <c r="O20" s="422"/>
    </row>
    <row r="21" spans="1:15" s="2" customFormat="1" ht="21" customHeight="1" thickTop="1" x14ac:dyDescent="0.2">
      <c r="A21" s="324">
        <v>9</v>
      </c>
      <c r="B21" s="579" t="s">
        <v>208</v>
      </c>
      <c r="C21" s="580"/>
      <c r="D21" s="577"/>
      <c r="E21" s="586" t="s">
        <v>26</v>
      </c>
      <c r="F21" s="578"/>
      <c r="G21" s="578"/>
      <c r="H21" s="264">
        <f>IF('8'!H15=0,D21*F21,0)</f>
        <v>0</v>
      </c>
      <c r="I21" s="265">
        <f>IF('8'!I15=0,D21*G21,0)</f>
        <v>0</v>
      </c>
      <c r="J21" s="196">
        <f>SUM(H21:I21)</f>
        <v>0</v>
      </c>
      <c r="K21" s="196">
        <f>J21*1.27</f>
        <v>0</v>
      </c>
      <c r="L21" s="196"/>
      <c r="M21" s="323"/>
      <c r="N21" s="34"/>
      <c r="O21" s="422"/>
    </row>
    <row r="22" spans="1:15" s="563" customFormat="1" ht="13.5" thickBot="1" x14ac:dyDescent="0.25">
      <c r="A22" s="953">
        <v>10</v>
      </c>
      <c r="B22" s="541"/>
      <c r="C22" s="541"/>
      <c r="D22" s="559"/>
      <c r="E22" s="541"/>
      <c r="F22" s="541"/>
      <c r="G22" s="541"/>
      <c r="H22" s="977">
        <f>D22*F22</f>
        <v>0</v>
      </c>
      <c r="I22" s="978">
        <f>D22*G22</f>
        <v>0</v>
      </c>
      <c r="J22" s="186">
        <f>SUM(H22:I22)</f>
        <v>0</v>
      </c>
      <c r="K22" s="186">
        <f>J22*1.27</f>
        <v>0</v>
      </c>
      <c r="L22" s="186"/>
    </row>
    <row r="23" spans="1:15" s="564" customFormat="1" ht="24" customHeight="1" thickBot="1" x14ac:dyDescent="0.25">
      <c r="A23" s="1118" t="s">
        <v>321</v>
      </c>
      <c r="B23" s="1119"/>
      <c r="C23" s="740"/>
      <c r="D23" s="740"/>
      <c r="E23" s="742"/>
      <c r="F23" s="743"/>
      <c r="G23" s="744"/>
      <c r="H23" s="496">
        <f>ROUND(SUM(H5:H22),0)</f>
        <v>0</v>
      </c>
      <c r="I23" s="497">
        <f>ROUND(SUM(I5:I22),0)</f>
        <v>0</v>
      </c>
      <c r="J23" s="386">
        <f>ROUND(SUM(J5:J22),0)</f>
        <v>0</v>
      </c>
      <c r="K23" s="386">
        <f>ROUND(SUM(K5:K22),0)</f>
        <v>0</v>
      </c>
      <c r="L23" s="386"/>
    </row>
    <row r="24" spans="1:15" s="2" customFormat="1" ht="27.75" customHeight="1" thickBot="1" x14ac:dyDescent="0.25">
      <c r="A24" s="1121" t="s">
        <v>267</v>
      </c>
      <c r="B24" s="1122"/>
      <c r="C24" s="1122"/>
      <c r="D24" s="1122"/>
      <c r="E24" s="1122"/>
      <c r="F24" s="1122"/>
      <c r="G24" s="1122"/>
      <c r="H24" s="1122"/>
      <c r="I24" s="1123"/>
      <c r="J24" s="256"/>
      <c r="K24" s="256"/>
      <c r="L24" s="311"/>
      <c r="M24" s="467"/>
    </row>
    <row r="25" spans="1:15" ht="15.75" x14ac:dyDescent="0.2">
      <c r="A25" s="1211">
        <v>1</v>
      </c>
      <c r="B25" s="629"/>
      <c r="C25" s="568"/>
      <c r="D25" s="1265"/>
      <c r="E25" s="1262" t="s">
        <v>21</v>
      </c>
      <c r="F25" s="1142"/>
      <c r="G25" s="1142"/>
      <c r="H25" s="1161">
        <f>D25*F25</f>
        <v>0</v>
      </c>
      <c r="I25" s="1141">
        <f>D25*G25</f>
        <v>0</v>
      </c>
      <c r="J25" s="196">
        <f>SUM(H25:I25)</f>
        <v>0</v>
      </c>
      <c r="K25" s="196">
        <f>J25*1.27</f>
        <v>0</v>
      </c>
      <c r="L25" s="196" t="e">
        <f>IF(D25&gt;0,K25/D25,0)+$L$36/$D$36</f>
        <v>#DIV/0!</v>
      </c>
      <c r="M25" s="1224"/>
    </row>
    <row r="26" spans="1:15" ht="38.25" x14ac:dyDescent="0.2">
      <c r="A26" s="1258"/>
      <c r="B26" s="757" t="s">
        <v>407</v>
      </c>
      <c r="C26" s="566"/>
      <c r="D26" s="1264"/>
      <c r="E26" s="1263"/>
      <c r="F26" s="1137"/>
      <c r="G26" s="1137"/>
      <c r="H26" s="1138"/>
      <c r="I26" s="1166"/>
      <c r="J26" s="196"/>
      <c r="K26" s="196"/>
      <c r="L26" s="196"/>
      <c r="M26" s="1224"/>
    </row>
    <row r="27" spans="1:15" s="2" customFormat="1" ht="15.75" x14ac:dyDescent="0.2">
      <c r="A27" s="1115">
        <v>2</v>
      </c>
      <c r="B27" s="632"/>
      <c r="C27" s="565"/>
      <c r="D27" s="1264"/>
      <c r="E27" s="1263" t="s">
        <v>15</v>
      </c>
      <c r="F27" s="1137"/>
      <c r="G27" s="1137"/>
      <c r="H27" s="1138">
        <f>D27*F27</f>
        <v>0</v>
      </c>
      <c r="I27" s="1166">
        <f>D27*G27</f>
        <v>0</v>
      </c>
      <c r="J27" s="196">
        <f>SUM(H27:I27)</f>
        <v>0</v>
      </c>
      <c r="K27" s="196">
        <f>J27*1.27</f>
        <v>0</v>
      </c>
      <c r="L27" s="196" t="e">
        <f>IF(D27&gt;0,K27/D27,0)+$L$36/$D$36</f>
        <v>#DIV/0!</v>
      </c>
      <c r="M27" s="1224"/>
      <c r="N27" s="34"/>
      <c r="O27" s="422"/>
    </row>
    <row r="28" spans="1:15" s="2" customFormat="1" ht="38.25" x14ac:dyDescent="0.2">
      <c r="A28" s="1115"/>
      <c r="B28" s="757" t="s">
        <v>407</v>
      </c>
      <c r="C28" s="566"/>
      <c r="D28" s="1264"/>
      <c r="E28" s="1263"/>
      <c r="F28" s="1137"/>
      <c r="G28" s="1137"/>
      <c r="H28" s="1138"/>
      <c r="I28" s="1166"/>
      <c r="J28" s="196"/>
      <c r="K28" s="196"/>
      <c r="L28" s="196"/>
      <c r="M28" s="1224"/>
      <c r="N28" s="34"/>
      <c r="O28" s="422"/>
    </row>
    <row r="29" spans="1:15" s="2" customFormat="1" ht="15.75" x14ac:dyDescent="0.2">
      <c r="A29" s="1115">
        <v>3</v>
      </c>
      <c r="B29" s="632"/>
      <c r="C29" s="565"/>
      <c r="D29" s="1264"/>
      <c r="E29" s="1263" t="s">
        <v>15</v>
      </c>
      <c r="F29" s="1137"/>
      <c r="G29" s="1137"/>
      <c r="H29" s="1138">
        <f>D29*F29</f>
        <v>0</v>
      </c>
      <c r="I29" s="1166">
        <f>D29*G29</f>
        <v>0</v>
      </c>
      <c r="J29" s="196">
        <f>SUM(H29:I29)</f>
        <v>0</v>
      </c>
      <c r="K29" s="196">
        <f>J29*1.27</f>
        <v>0</v>
      </c>
      <c r="L29" s="196" t="e">
        <f>IF(D29&gt;0,K29/D29,0)+$L$36/$D$36</f>
        <v>#DIV/0!</v>
      </c>
      <c r="M29" s="1224"/>
      <c r="N29" s="34"/>
      <c r="O29" s="422"/>
    </row>
    <row r="30" spans="1:15" s="2" customFormat="1" ht="38.25" x14ac:dyDescent="0.2">
      <c r="A30" s="1115"/>
      <c r="B30" s="757" t="s">
        <v>407</v>
      </c>
      <c r="C30" s="566"/>
      <c r="D30" s="1264"/>
      <c r="E30" s="1263"/>
      <c r="F30" s="1137"/>
      <c r="G30" s="1137"/>
      <c r="H30" s="1138"/>
      <c r="I30" s="1166"/>
      <c r="J30" s="196"/>
      <c r="K30" s="196"/>
      <c r="L30" s="196"/>
      <c r="M30" s="1224"/>
      <c r="N30" s="34"/>
      <c r="O30" s="422"/>
    </row>
    <row r="31" spans="1:15" s="2" customFormat="1" ht="15.75" x14ac:dyDescent="0.2">
      <c r="A31" s="1115">
        <v>4</v>
      </c>
      <c r="B31" s="632"/>
      <c r="C31" s="565"/>
      <c r="D31" s="1264"/>
      <c r="E31" s="1263" t="s">
        <v>15</v>
      </c>
      <c r="F31" s="1137"/>
      <c r="G31" s="1137"/>
      <c r="H31" s="1138">
        <f>D31*F31</f>
        <v>0</v>
      </c>
      <c r="I31" s="1166">
        <f>D31*G31</f>
        <v>0</v>
      </c>
      <c r="J31" s="196">
        <f>SUM(H31:I31)</f>
        <v>0</v>
      </c>
      <c r="K31" s="196">
        <f>J31*1.27</f>
        <v>0</v>
      </c>
      <c r="L31" s="196" t="e">
        <f>IF(D31&gt;0,K31/D31,0)+$L$36/$D$36</f>
        <v>#DIV/0!</v>
      </c>
      <c r="M31" s="1224"/>
      <c r="N31" s="34"/>
      <c r="O31" s="422"/>
    </row>
    <row r="32" spans="1:15" s="2" customFormat="1" ht="38.25" x14ac:dyDescent="0.2">
      <c r="A32" s="1115"/>
      <c r="B32" s="757" t="s">
        <v>407</v>
      </c>
      <c r="C32" s="566"/>
      <c r="D32" s="1264"/>
      <c r="E32" s="1263"/>
      <c r="F32" s="1137"/>
      <c r="G32" s="1137"/>
      <c r="H32" s="1138"/>
      <c r="I32" s="1166"/>
      <c r="J32" s="196"/>
      <c r="K32" s="196"/>
      <c r="L32" s="196"/>
      <c r="M32" s="1224"/>
      <c r="N32" s="34"/>
      <c r="O32" s="422"/>
    </row>
    <row r="33" spans="1:15" s="2" customFormat="1" ht="25.5" x14ac:dyDescent="0.2">
      <c r="A33" s="709">
        <v>5</v>
      </c>
      <c r="B33" s="14" t="s">
        <v>207</v>
      </c>
      <c r="C33" s="297"/>
      <c r="D33" s="374"/>
      <c r="E33" s="7"/>
      <c r="F33" s="379"/>
      <c r="G33" s="379"/>
      <c r="H33" s="722">
        <f>D33*F33</f>
        <v>0</v>
      </c>
      <c r="I33" s="724">
        <f>D33*G33</f>
        <v>0</v>
      </c>
      <c r="J33" s="196">
        <f>SUM(H33:I33)</f>
        <v>0</v>
      </c>
      <c r="K33" s="196">
        <f>J33*1.27</f>
        <v>0</v>
      </c>
      <c r="L33" s="196"/>
      <c r="M33" s="323"/>
      <c r="N33" s="34"/>
      <c r="O33" s="422"/>
    </row>
    <row r="34" spans="1:15" s="2" customFormat="1" x14ac:dyDescent="0.2">
      <c r="A34" s="943">
        <v>6</v>
      </c>
      <c r="B34" s="380"/>
      <c r="C34" s="381"/>
      <c r="D34" s="374"/>
      <c r="E34" s="376"/>
      <c r="F34" s="379"/>
      <c r="G34" s="379"/>
      <c r="H34" s="979">
        <f>D34*F34</f>
        <v>0</v>
      </c>
      <c r="I34" s="980">
        <f>D34*G34</f>
        <v>0</v>
      </c>
      <c r="J34" s="186">
        <f>SUM(H34:I34)</f>
        <v>0</v>
      </c>
      <c r="K34" s="186">
        <f>J34*1.27</f>
        <v>0</v>
      </c>
      <c r="L34" s="186"/>
      <c r="M34" s="954"/>
      <c r="N34" s="34"/>
      <c r="O34" s="422"/>
    </row>
    <row r="35" spans="1:15" s="2" customFormat="1" ht="13.5" thickBot="1" x14ac:dyDescent="0.25">
      <c r="A35" s="953">
        <v>7</v>
      </c>
      <c r="B35" s="556"/>
      <c r="C35" s="556"/>
      <c r="D35" s="542"/>
      <c r="E35" s="541"/>
      <c r="F35" s="531"/>
      <c r="G35" s="531"/>
      <c r="H35" s="990">
        <f>D35*F35</f>
        <v>0</v>
      </c>
      <c r="I35" s="991">
        <f>D35*G35</f>
        <v>0</v>
      </c>
      <c r="J35" s="186">
        <f>SUM(H35:I35)</f>
        <v>0</v>
      </c>
      <c r="K35" s="186">
        <f>J35*1.27</f>
        <v>0</v>
      </c>
      <c r="L35" s="186"/>
      <c r="M35" s="34"/>
    </row>
    <row r="36" spans="1:15" s="421" customFormat="1" ht="24" customHeight="1" thickBot="1" x14ac:dyDescent="0.25">
      <c r="A36" s="1110" t="s">
        <v>322</v>
      </c>
      <c r="B36" s="1111"/>
      <c r="C36" s="745"/>
      <c r="D36" s="761">
        <f>SUM(D5:D19)+SUM(D25:D32)</f>
        <v>0</v>
      </c>
      <c r="E36" s="762"/>
      <c r="F36" s="763"/>
      <c r="G36" s="764"/>
      <c r="H36" s="494">
        <f>ROUND(SUM(H25:H35),0)</f>
        <v>0</v>
      </c>
      <c r="I36" s="495">
        <f>ROUND(SUM(I25:I35),0)</f>
        <v>0</v>
      </c>
      <c r="J36" s="386">
        <f>ROUND(SUM(J25:J35),0)</f>
        <v>0</v>
      </c>
      <c r="K36" s="386">
        <f>ROUND(SUM(K25:K35),0)</f>
        <v>0</v>
      </c>
      <c r="L36" s="414">
        <f>SUM(K21:K22)+SUM(K34:K35)</f>
        <v>0</v>
      </c>
      <c r="M36" s="419"/>
    </row>
    <row r="37" spans="1:15" s="387" customFormat="1" ht="25.5" customHeight="1" thickTop="1" thickBot="1" x14ac:dyDescent="0.25">
      <c r="A37" s="1112" t="s">
        <v>20</v>
      </c>
      <c r="B37" s="1113"/>
      <c r="C37" s="1113"/>
      <c r="D37" s="1113"/>
      <c r="E37" s="1113"/>
      <c r="F37" s="1113"/>
      <c r="G37" s="1114"/>
      <c r="H37" s="498">
        <f>H23+H36</f>
        <v>0</v>
      </c>
      <c r="I37" s="499">
        <f>I23+I36</f>
        <v>0</v>
      </c>
      <c r="J37" s="386">
        <f>J23+J36</f>
        <v>0</v>
      </c>
      <c r="K37" s="386">
        <f>K23+K36</f>
        <v>0</v>
      </c>
      <c r="L37" s="386"/>
      <c r="M37" s="419"/>
    </row>
    <row r="38" spans="1:15" s="2" customFormat="1" ht="12.75" customHeight="1" thickTop="1" x14ac:dyDescent="0.2">
      <c r="A38" s="1109" t="s">
        <v>28</v>
      </c>
      <c r="B38" s="1109"/>
      <c r="C38" s="729"/>
      <c r="D38" s="750"/>
      <c r="E38" s="207"/>
      <c r="F38" s="278"/>
      <c r="G38" s="278"/>
      <c r="H38" s="278"/>
      <c r="I38" s="278"/>
      <c r="J38" s="26"/>
      <c r="K38" s="26"/>
      <c r="L38" s="26"/>
      <c r="M38" s="34"/>
    </row>
    <row r="39" spans="1:15" s="2" customFormat="1" ht="16.5" customHeight="1" x14ac:dyDescent="0.2">
      <c r="A39" s="1108" t="s">
        <v>269</v>
      </c>
      <c r="B39" s="1108"/>
      <c r="C39" s="1101">
        <f>K23</f>
        <v>0</v>
      </c>
      <c r="D39" s="1101"/>
      <c r="E39" s="12"/>
      <c r="F39" s="203"/>
      <c r="G39" s="203"/>
      <c r="H39" s="203"/>
      <c r="I39" s="203"/>
      <c r="J39" s="186"/>
      <c r="K39" s="186"/>
      <c r="L39" s="311"/>
      <c r="M39" s="619"/>
    </row>
    <row r="40" spans="1:15" s="2" customFormat="1" ht="3.75" customHeight="1" x14ac:dyDescent="0.2">
      <c r="A40" s="475"/>
      <c r="B40" s="207"/>
      <c r="C40" s="259"/>
      <c r="D40" s="280"/>
      <c r="E40" s="12"/>
      <c r="F40" s="203"/>
      <c r="G40" s="203"/>
      <c r="H40" s="203"/>
      <c r="I40" s="203"/>
      <c r="J40" s="186"/>
      <c r="K40" s="186"/>
      <c r="L40" s="311"/>
      <c r="M40" s="619"/>
    </row>
    <row r="41" spans="1:15" s="2" customFormat="1" ht="16.5" customHeight="1" x14ac:dyDescent="0.2">
      <c r="A41" s="1107" t="s">
        <v>270</v>
      </c>
      <c r="B41" s="1107"/>
      <c r="C41" s="1102">
        <f>K36</f>
        <v>0</v>
      </c>
      <c r="D41" s="1102"/>
      <c r="E41" s="12"/>
      <c r="F41" s="203"/>
      <c r="G41" s="203"/>
      <c r="H41" s="203"/>
      <c r="I41" s="203"/>
      <c r="J41" s="186"/>
      <c r="K41" s="186"/>
      <c r="L41" s="311"/>
      <c r="M41" s="619"/>
    </row>
    <row r="42" spans="1:15" s="2" customFormat="1" ht="3.75" customHeight="1" x14ac:dyDescent="0.2">
      <c r="A42" s="475"/>
      <c r="B42" s="207"/>
      <c r="C42" s="259"/>
      <c r="D42" s="280"/>
      <c r="E42" s="12"/>
      <c r="F42" s="203"/>
      <c r="G42" s="203"/>
      <c r="H42" s="203"/>
      <c r="I42" s="203"/>
      <c r="J42" s="186"/>
      <c r="K42" s="186"/>
      <c r="L42" s="311"/>
      <c r="M42" s="619"/>
    </row>
    <row r="43" spans="1:15" s="2" customFormat="1" ht="16.5" customHeight="1" x14ac:dyDescent="0.25">
      <c r="A43" s="1100" t="s">
        <v>141</v>
      </c>
      <c r="B43" s="1100"/>
      <c r="C43" s="1103">
        <f>SUM(C39:D42)</f>
        <v>0</v>
      </c>
      <c r="D43" s="1104"/>
      <c r="E43" s="476" t="str">
        <f>IF(C43=K37,"","Hiba!")</f>
        <v/>
      </c>
      <c r="F43" s="203"/>
      <c r="G43" s="203"/>
      <c r="H43" s="203"/>
      <c r="I43" s="203"/>
      <c r="J43" s="186"/>
      <c r="K43" s="186"/>
      <c r="L43" s="311"/>
      <c r="M43" s="619"/>
    </row>
    <row r="44" spans="1:15" x14ac:dyDescent="0.2">
      <c r="J44" s="24"/>
      <c r="K44" s="24"/>
      <c r="L44" s="24"/>
    </row>
    <row r="45" spans="1:15" x14ac:dyDescent="0.2">
      <c r="J45" s="24"/>
      <c r="K45" s="24"/>
      <c r="L45" s="24"/>
    </row>
    <row r="46" spans="1:15" x14ac:dyDescent="0.2">
      <c r="J46" s="24"/>
      <c r="K46" s="24"/>
      <c r="L46" s="24"/>
    </row>
  </sheetData>
  <sheetProtection password="C90E" sheet="1" formatRows="0" insertRows="0"/>
  <customSheetViews>
    <customSheetView guid="{9DBB59B6-7CA7-4085-97B7-26C01D2F3151}" showPageBreaks="1" printArea="1" hiddenColumns="1" view="pageBreakPreview">
      <pane xSplit="1" ySplit="3" topLeftCell="B4" activePane="bottomRight" state="frozen"/>
      <selection pane="bottomRight" activeCell="B5" sqref="B5"/>
      <pageMargins left="0.23622047244094491" right="0.23622047244094491" top="0.86614173228346458" bottom="0.43307086614173229" header="0.43307086614173229" footer="0.27559055118110237"/>
      <printOptions horizontalCentered="1"/>
      <pageSetup paperSize="9" scale="75" orientation="portrait" r:id="rId1"/>
      <headerFooter>
        <oddHeader>&amp;L&amp;"Arial,Félkövér dőlt"&amp;12Árajánlat&amp;R&amp;"Arial,Félkövér dőlt"&amp;12Hőleadók korszerűsítése, cseréje</oddHeader>
        <oddFooter>&amp;L&amp;"Arial CE,Dőlt"&amp;D&amp;R&amp;"Arial CE,Dőlt"&amp;P / &amp;N</oddFooter>
      </headerFooter>
    </customSheetView>
    <customSheetView guid="{EE51D86B-4CFE-43E2-AFCF-72BE57CFC368}" showRuler="0">
      <pane xSplit="1" ySplit="2" topLeftCell="B3" activePane="bottomRight" state="frozen"/>
      <selection pane="bottomRight" activeCell="C15" sqref="C15"/>
      <pageMargins left="0.51181102362204722" right="0.59055118110236227" top="0.98425196850393704" bottom="0.98425196850393704" header="0.51181102362204722" footer="0.51181102362204722"/>
      <printOptions horizontalCentered="1"/>
      <pageSetup paperSize="9" scale="75" orientation="portrait" r:id="rId2"/>
      <headerFooter alignWithMargins="0">
        <oddHeader>&amp;C&amp;"Times New Roman,Félkövér"&amp;12Költségvetés&amp;R&amp;"Times New Roman,Félkövér"&amp;12Fűtéskorszerűsítés - hőleadó csere</oddHeader>
      </headerFooter>
    </customSheetView>
  </customSheetViews>
  <mergeCells count="111">
    <mergeCell ref="A1:I1"/>
    <mergeCell ref="A27:A28"/>
    <mergeCell ref="M27:M28"/>
    <mergeCell ref="I29:I30"/>
    <mergeCell ref="E15:E16"/>
    <mergeCell ref="F15:F16"/>
    <mergeCell ref="G15:G16"/>
    <mergeCell ref="M5:M6"/>
    <mergeCell ref="A7:A8"/>
    <mergeCell ref="M7:M8"/>
    <mergeCell ref="F2:I2"/>
    <mergeCell ref="A2:E2"/>
    <mergeCell ref="A5:A6"/>
    <mergeCell ref="D5:D6"/>
    <mergeCell ref="E5:E6"/>
    <mergeCell ref="A4:I4"/>
    <mergeCell ref="G5:G6"/>
    <mergeCell ref="A29:A30"/>
    <mergeCell ref="I31:I32"/>
    <mergeCell ref="M31:M32"/>
    <mergeCell ref="G31:G32"/>
    <mergeCell ref="H31:H32"/>
    <mergeCell ref="A25:A26"/>
    <mergeCell ref="H5:H6"/>
    <mergeCell ref="I5:I6"/>
    <mergeCell ref="M29:M30"/>
    <mergeCell ref="I27:I28"/>
    <mergeCell ref="E17:E18"/>
    <mergeCell ref="A43:B43"/>
    <mergeCell ref="C43:D43"/>
    <mergeCell ref="M13:M14"/>
    <mergeCell ref="A15:A16"/>
    <mergeCell ref="M15:M16"/>
    <mergeCell ref="A37:G37"/>
    <mergeCell ref="M25:M26"/>
    <mergeCell ref="A13:A14"/>
    <mergeCell ref="A39:B39"/>
    <mergeCell ref="C39:D39"/>
    <mergeCell ref="A41:B41"/>
    <mergeCell ref="C41:D41"/>
    <mergeCell ref="A31:A32"/>
    <mergeCell ref="D31:D32"/>
    <mergeCell ref="E31:E32"/>
    <mergeCell ref="F31:F32"/>
    <mergeCell ref="A38:B38"/>
    <mergeCell ref="A36:B36"/>
    <mergeCell ref="A17:A18"/>
    <mergeCell ref="M17:M18"/>
    <mergeCell ref="A19:A20"/>
    <mergeCell ref="M19:M20"/>
    <mergeCell ref="D29:D30"/>
    <mergeCell ref="A9:A10"/>
    <mergeCell ref="M9:M10"/>
    <mergeCell ref="A11:A12"/>
    <mergeCell ref="A23:B23"/>
    <mergeCell ref="A24:I24"/>
    <mergeCell ref="I13:I14"/>
    <mergeCell ref="I11:I12"/>
    <mergeCell ref="I9:I10"/>
    <mergeCell ref="D13:D14"/>
    <mergeCell ref="E13:E14"/>
    <mergeCell ref="G13:G14"/>
    <mergeCell ref="H13:H14"/>
    <mergeCell ref="D15:D16"/>
    <mergeCell ref="F13:F14"/>
    <mergeCell ref="H15:H16"/>
    <mergeCell ref="I15:I16"/>
    <mergeCell ref="E29:E30"/>
    <mergeCell ref="F29:F30"/>
    <mergeCell ref="G29:G30"/>
    <mergeCell ref="H29:H30"/>
    <mergeCell ref="I17:I18"/>
    <mergeCell ref="E25:E26"/>
    <mergeCell ref="F25:F26"/>
    <mergeCell ref="M11:M12"/>
    <mergeCell ref="H7:H8"/>
    <mergeCell ref="D9:D10"/>
    <mergeCell ref="E9:E10"/>
    <mergeCell ref="F9:F10"/>
    <mergeCell ref="G9:G10"/>
    <mergeCell ref="H9:H10"/>
    <mergeCell ref="I7:I8"/>
    <mergeCell ref="F17:F18"/>
    <mergeCell ref="I25:I26"/>
    <mergeCell ref="D25:D26"/>
    <mergeCell ref="D19:D20"/>
    <mergeCell ref="E19:E20"/>
    <mergeCell ref="F19:F20"/>
    <mergeCell ref="G19:G20"/>
    <mergeCell ref="H19:H20"/>
    <mergeCell ref="I19:I20"/>
    <mergeCell ref="F5:F6"/>
    <mergeCell ref="D11:D12"/>
    <mergeCell ref="E11:E12"/>
    <mergeCell ref="F11:F12"/>
    <mergeCell ref="G11:G12"/>
    <mergeCell ref="H11:H12"/>
    <mergeCell ref="D7:D8"/>
    <mergeCell ref="E7:E8"/>
    <mergeCell ref="F7:F8"/>
    <mergeCell ref="G7:G8"/>
    <mergeCell ref="D27:D28"/>
    <mergeCell ref="E27:E28"/>
    <mergeCell ref="F27:F28"/>
    <mergeCell ref="G27:G28"/>
    <mergeCell ref="H27:H28"/>
    <mergeCell ref="G17:G18"/>
    <mergeCell ref="H17:H18"/>
    <mergeCell ref="G25:G26"/>
    <mergeCell ref="H25:H26"/>
    <mergeCell ref="D17:D18"/>
  </mergeCells>
  <phoneticPr fontId="25" type="noConversion"/>
  <dataValidations count="1">
    <dataValidation type="decimal" allowBlank="1" showInputMessage="1" showErrorMessage="1" sqref="D5:D22 D25:D35 F25:G35 F5:G22">
      <formula1>0</formula1>
      <formula2>1000000000</formula2>
    </dataValidation>
  </dataValidations>
  <printOptions horizontalCentered="1"/>
  <pageMargins left="0.23622047244094491" right="0.23622047244094491" top="0.86614173228346458" bottom="0.43307086614173229" header="0.43307086614173229" footer="0.27559055118110237"/>
  <pageSetup paperSize="9" scale="75" orientation="portrait" r:id="rId3"/>
  <headerFooter>
    <oddHeader>&amp;L&amp;"Arial,Félkövér dőlt"&amp;12Árajánlat&amp;R&amp;"Arial,Félkövér dőlt"&amp;12Hőleadók korszerűsítése, cseréje</oddHeader>
    <oddFooter>&amp;L&amp;"Arial CE,Dőlt"&amp;D&amp;R&amp;"Arial CE,Dőlt"&amp;P / &amp;N</oddFooter>
  </headerFooter>
  <ignoredErrors>
    <ignoredError sqref="D36 D20 D18 D16 D14 D12 D10 D8 D5:D6 D7 D9 D11 D13 D15 D17 D19" unlockedFormula="1"/>
    <ignoredError sqref="L5:L18 L25 L31" evalError="1"/>
  </ignoredErrors>
  <legacyDrawing r:id="rId4"/>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0"/>
  <dimension ref="A1:N61"/>
  <sheetViews>
    <sheetView view="pageBreakPreview" zoomScaleSheetLayoutView="100" workbookViewId="0">
      <pane xSplit="1" ySplit="3" topLeftCell="B4" activePane="bottomRight" state="frozen"/>
      <selection activeCell="I33" sqref="I33:J33"/>
      <selection pane="topRight" activeCell="I33" sqref="I33:J33"/>
      <selection pane="bottomLeft" activeCell="I33" sqref="I33:J33"/>
      <selection pane="bottomRight" activeCell="B5" sqref="B5"/>
    </sheetView>
  </sheetViews>
  <sheetFormatPr defaultRowHeight="12.75" x14ac:dyDescent="0.2"/>
  <cols>
    <col min="1" max="1" width="3.7109375" style="466" customWidth="1"/>
    <col min="2" max="2" width="55.7109375" style="2" customWidth="1"/>
    <col min="3" max="3" width="7.7109375" style="2" customWidth="1"/>
    <col min="4" max="4" width="8.42578125" style="49" customWidth="1"/>
    <col min="5" max="5" width="6.140625" style="2" bestFit="1" customWidth="1"/>
    <col min="6" max="7" width="8.7109375" style="10" customWidth="1"/>
    <col min="8" max="9" width="13" style="10" customWidth="1"/>
    <col min="10" max="10" width="13.140625" style="537" hidden="1" customWidth="1"/>
    <col min="11" max="11" width="14.140625" style="537" hidden="1" customWidth="1"/>
    <col min="12" max="12" width="30.7109375" style="466" customWidth="1"/>
    <col min="13" max="16384" width="9.140625" style="2"/>
  </cols>
  <sheetData>
    <row r="1" spans="1:14" ht="21.75" customHeight="1" thickBot="1" x14ac:dyDescent="0.25">
      <c r="A1" s="1249" t="str">
        <f>'Árajánlat összesítő'!B21</f>
        <v>Strangszabályozás</v>
      </c>
      <c r="B1" s="1249"/>
      <c r="C1" s="1249"/>
      <c r="D1" s="1249"/>
      <c r="E1" s="1249"/>
      <c r="F1" s="1249"/>
      <c r="G1" s="1249"/>
      <c r="H1" s="1249"/>
      <c r="I1" s="1249"/>
      <c r="J1" s="279"/>
      <c r="K1" s="279"/>
      <c r="L1" s="290"/>
      <c r="M1" s="318"/>
    </row>
    <row r="2" spans="1:14" ht="18.75" customHeight="1" x14ac:dyDescent="0.2">
      <c r="A2" s="1130">
        <f>'Árajánlat összesítő'!B1</f>
        <v>0</v>
      </c>
      <c r="B2" s="1131"/>
      <c r="C2" s="1131"/>
      <c r="D2" s="1131"/>
      <c r="E2" s="1131"/>
      <c r="F2" s="1243" t="s">
        <v>32</v>
      </c>
      <c r="G2" s="1243"/>
      <c r="H2" s="1243"/>
      <c r="I2" s="1244"/>
      <c r="J2" s="557"/>
      <c r="K2" s="557"/>
    </row>
    <row r="3" spans="1:14" s="5" customFormat="1" ht="26.25" thickBot="1" x14ac:dyDescent="0.25">
      <c r="A3" s="751" t="s">
        <v>6</v>
      </c>
      <c r="B3" s="752" t="s">
        <v>307</v>
      </c>
      <c r="C3" s="753" t="s">
        <v>69</v>
      </c>
      <c r="D3" s="754" t="s">
        <v>348</v>
      </c>
      <c r="E3" s="754" t="s">
        <v>9</v>
      </c>
      <c r="F3" s="755" t="s">
        <v>10</v>
      </c>
      <c r="G3" s="755" t="s">
        <v>34</v>
      </c>
      <c r="H3" s="755" t="s">
        <v>309</v>
      </c>
      <c r="I3" s="756" t="s">
        <v>308</v>
      </c>
      <c r="J3" s="361" t="s">
        <v>0</v>
      </c>
      <c r="K3" s="361" t="s">
        <v>1</v>
      </c>
      <c r="L3" s="84" t="s">
        <v>37</v>
      </c>
      <c r="M3" s="84"/>
    </row>
    <row r="4" spans="1:14" ht="27.75" customHeight="1" thickBot="1" x14ac:dyDescent="0.25">
      <c r="A4" s="1121" t="s">
        <v>268</v>
      </c>
      <c r="B4" s="1122"/>
      <c r="C4" s="1122"/>
      <c r="D4" s="1122"/>
      <c r="E4" s="1122"/>
      <c r="F4" s="1122"/>
      <c r="G4" s="1122"/>
      <c r="H4" s="1122"/>
      <c r="I4" s="1123"/>
      <c r="J4" s="256"/>
      <c r="K4" s="256"/>
      <c r="L4" s="311"/>
      <c r="M4" s="467"/>
    </row>
    <row r="5" spans="1:14" ht="15.75" x14ac:dyDescent="0.2">
      <c r="A5" s="1278">
        <v>1</v>
      </c>
      <c r="B5" s="629"/>
      <c r="C5" s="555"/>
      <c r="D5" s="1265"/>
      <c r="E5" s="1262" t="s">
        <v>15</v>
      </c>
      <c r="F5" s="1142"/>
      <c r="G5" s="1142"/>
      <c r="H5" s="1161">
        <f>D5*F5</f>
        <v>0</v>
      </c>
      <c r="I5" s="1141">
        <f>D5*G5</f>
        <v>0</v>
      </c>
      <c r="J5" s="196">
        <f>SUM(H5:I5)</f>
        <v>0</v>
      </c>
      <c r="K5" s="196">
        <f>J5*1.27</f>
        <v>0</v>
      </c>
      <c r="L5" s="1224"/>
      <c r="M5" s="34"/>
      <c r="N5" s="422"/>
    </row>
    <row r="6" spans="1:14" ht="25.5" x14ac:dyDescent="0.2">
      <c r="A6" s="1115"/>
      <c r="B6" s="757" t="s">
        <v>203</v>
      </c>
      <c r="C6" s="554"/>
      <c r="D6" s="1264"/>
      <c r="E6" s="1263"/>
      <c r="F6" s="1137"/>
      <c r="G6" s="1137"/>
      <c r="H6" s="1138"/>
      <c r="I6" s="1166"/>
      <c r="J6" s="196"/>
      <c r="K6" s="196"/>
      <c r="L6" s="1224"/>
      <c r="M6" s="34"/>
      <c r="N6" s="422"/>
    </row>
    <row r="7" spans="1:14" ht="15.75" x14ac:dyDescent="0.2">
      <c r="A7" s="1115">
        <v>2</v>
      </c>
      <c r="B7" s="632"/>
      <c r="C7" s="555"/>
      <c r="D7" s="1264"/>
      <c r="E7" s="1263" t="s">
        <v>15</v>
      </c>
      <c r="F7" s="1137"/>
      <c r="G7" s="1137"/>
      <c r="H7" s="1138">
        <f>D7*F7</f>
        <v>0</v>
      </c>
      <c r="I7" s="1166">
        <f>D7*G7</f>
        <v>0</v>
      </c>
      <c r="J7" s="196">
        <f>SUM(H7:I7)</f>
        <v>0</v>
      </c>
      <c r="K7" s="196">
        <f>J7*1.27</f>
        <v>0</v>
      </c>
      <c r="L7" s="1224"/>
      <c r="M7" s="34"/>
      <c r="N7" s="422"/>
    </row>
    <row r="8" spans="1:14" ht="25.5" x14ac:dyDescent="0.2">
      <c r="A8" s="1115"/>
      <c r="B8" s="757" t="s">
        <v>204</v>
      </c>
      <c r="C8" s="554"/>
      <c r="D8" s="1264"/>
      <c r="E8" s="1263"/>
      <c r="F8" s="1137"/>
      <c r="G8" s="1137"/>
      <c r="H8" s="1138"/>
      <c r="I8" s="1166"/>
      <c r="J8" s="196"/>
      <c r="K8" s="196"/>
      <c r="L8" s="1224"/>
      <c r="M8" s="34"/>
      <c r="N8" s="422"/>
    </row>
    <row r="9" spans="1:14" ht="15.75" x14ac:dyDescent="0.2">
      <c r="A9" s="1115">
        <v>3</v>
      </c>
      <c r="B9" s="632"/>
      <c r="C9" s="555"/>
      <c r="D9" s="1264"/>
      <c r="E9" s="1263" t="s">
        <v>15</v>
      </c>
      <c r="F9" s="1137"/>
      <c r="G9" s="1137"/>
      <c r="H9" s="1138">
        <f>D9*F9</f>
        <v>0</v>
      </c>
      <c r="I9" s="1166">
        <f>D9*G9</f>
        <v>0</v>
      </c>
      <c r="J9" s="196">
        <f>SUM(H9:I9)</f>
        <v>0</v>
      </c>
      <c r="K9" s="196">
        <f>J9*1.27</f>
        <v>0</v>
      </c>
      <c r="L9" s="1224"/>
      <c r="M9" s="34"/>
      <c r="N9" s="422"/>
    </row>
    <row r="10" spans="1:14" ht="25.5" x14ac:dyDescent="0.2">
      <c r="A10" s="1115"/>
      <c r="B10" s="757" t="s">
        <v>204</v>
      </c>
      <c r="C10" s="554"/>
      <c r="D10" s="1264"/>
      <c r="E10" s="1263"/>
      <c r="F10" s="1137"/>
      <c r="G10" s="1137"/>
      <c r="H10" s="1138"/>
      <c r="I10" s="1166"/>
      <c r="J10" s="196"/>
      <c r="K10" s="196"/>
      <c r="L10" s="1224"/>
      <c r="M10" s="34"/>
      <c r="N10" s="422"/>
    </row>
    <row r="11" spans="1:14" ht="15.75" x14ac:dyDescent="0.2">
      <c r="A11" s="1115">
        <v>4</v>
      </c>
      <c r="B11" s="632"/>
      <c r="C11" s="555"/>
      <c r="D11" s="1264"/>
      <c r="E11" s="1263" t="s">
        <v>15</v>
      </c>
      <c r="F11" s="1137"/>
      <c r="G11" s="1137"/>
      <c r="H11" s="1138">
        <f>D11*F11</f>
        <v>0</v>
      </c>
      <c r="I11" s="1166">
        <f>D11*G11</f>
        <v>0</v>
      </c>
      <c r="J11" s="196">
        <f>SUM(H11:I11)</f>
        <v>0</v>
      </c>
      <c r="K11" s="196">
        <f>J11*1.27</f>
        <v>0</v>
      </c>
      <c r="L11" s="1224"/>
      <c r="M11" s="34"/>
      <c r="N11" s="422"/>
    </row>
    <row r="12" spans="1:14" ht="25.5" x14ac:dyDescent="0.2">
      <c r="A12" s="1115"/>
      <c r="B12" s="757" t="s">
        <v>204</v>
      </c>
      <c r="C12" s="554"/>
      <c r="D12" s="1264"/>
      <c r="E12" s="1263"/>
      <c r="F12" s="1137"/>
      <c r="G12" s="1137"/>
      <c r="H12" s="1138"/>
      <c r="I12" s="1166"/>
      <c r="J12" s="196"/>
      <c r="K12" s="196"/>
      <c r="L12" s="1224"/>
      <c r="M12" s="34"/>
      <c r="N12" s="422"/>
    </row>
    <row r="13" spans="1:14" ht="15.75" x14ac:dyDescent="0.2">
      <c r="A13" s="1115">
        <v>5</v>
      </c>
      <c r="B13" s="632"/>
      <c r="C13" s="555"/>
      <c r="D13" s="1264"/>
      <c r="E13" s="1263" t="s">
        <v>15</v>
      </c>
      <c r="F13" s="1137"/>
      <c r="G13" s="1137"/>
      <c r="H13" s="1138">
        <f>D13*F13</f>
        <v>0</v>
      </c>
      <c r="I13" s="1166">
        <f>D13*G13</f>
        <v>0</v>
      </c>
      <c r="J13" s="196">
        <f>SUM(H13:I13)</f>
        <v>0</v>
      </c>
      <c r="K13" s="196">
        <f>J13*1.27</f>
        <v>0</v>
      </c>
      <c r="L13" s="1224"/>
      <c r="M13" s="34"/>
      <c r="N13" s="422"/>
    </row>
    <row r="14" spans="1:14" ht="25.5" x14ac:dyDescent="0.2">
      <c r="A14" s="1115"/>
      <c r="B14" s="757" t="s">
        <v>204</v>
      </c>
      <c r="C14" s="554"/>
      <c r="D14" s="1264"/>
      <c r="E14" s="1263"/>
      <c r="F14" s="1137"/>
      <c r="G14" s="1137"/>
      <c r="H14" s="1138"/>
      <c r="I14" s="1166"/>
      <c r="J14" s="196"/>
      <c r="K14" s="196"/>
      <c r="L14" s="1224"/>
      <c r="M14" s="34"/>
      <c r="N14" s="422"/>
    </row>
    <row r="15" spans="1:14" ht="15.75" x14ac:dyDescent="0.2">
      <c r="A15" s="1115">
        <v>6</v>
      </c>
      <c r="B15" s="632"/>
      <c r="C15" s="555"/>
      <c r="D15" s="1264"/>
      <c r="E15" s="1263" t="s">
        <v>15</v>
      </c>
      <c r="F15" s="1137"/>
      <c r="G15" s="1137"/>
      <c r="H15" s="1138">
        <f>D15*F15</f>
        <v>0</v>
      </c>
      <c r="I15" s="1166">
        <f>D15*G15</f>
        <v>0</v>
      </c>
      <c r="J15" s="196">
        <f>SUM(H15:I15)</f>
        <v>0</v>
      </c>
      <c r="K15" s="196">
        <f>J15*1.27</f>
        <v>0</v>
      </c>
      <c r="L15" s="1224"/>
      <c r="M15" s="34"/>
      <c r="N15" s="422"/>
    </row>
    <row r="16" spans="1:14" ht="25.5" x14ac:dyDescent="0.2">
      <c r="A16" s="1115"/>
      <c r="B16" s="757" t="s">
        <v>204</v>
      </c>
      <c r="C16" s="554"/>
      <c r="D16" s="1264"/>
      <c r="E16" s="1263"/>
      <c r="F16" s="1137"/>
      <c r="G16" s="1137"/>
      <c r="H16" s="1138"/>
      <c r="I16" s="1166"/>
      <c r="J16" s="196"/>
      <c r="K16" s="196"/>
      <c r="L16" s="1224"/>
      <c r="M16" s="34"/>
      <c r="N16" s="422"/>
    </row>
    <row r="17" spans="1:14" ht="16.5" customHeight="1" thickBot="1" x14ac:dyDescent="0.25">
      <c r="A17" s="735">
        <v>7</v>
      </c>
      <c r="B17" s="570" t="s">
        <v>408</v>
      </c>
      <c r="C17" s="582"/>
      <c r="D17" s="572"/>
      <c r="E17" s="608" t="s">
        <v>26</v>
      </c>
      <c r="F17" s="573"/>
      <c r="G17" s="573"/>
      <c r="H17" s="738">
        <f t="shared" ref="H17:H25" si="0">D17*F17</f>
        <v>0</v>
      </c>
      <c r="I17" s="736">
        <f t="shared" ref="I17:I25" si="1">D17*G17</f>
        <v>0</v>
      </c>
      <c r="J17" s="196">
        <f t="shared" ref="J17:J25" si="2">SUM(H17:I17)</f>
        <v>0</v>
      </c>
      <c r="K17" s="196">
        <f>J17*1.27</f>
        <v>0</v>
      </c>
      <c r="L17" s="323"/>
      <c r="M17" s="34"/>
      <c r="N17" s="422"/>
    </row>
    <row r="18" spans="1:14" ht="16.5" customHeight="1" thickTop="1" x14ac:dyDescent="0.2">
      <c r="A18" s="714">
        <v>8</v>
      </c>
      <c r="B18" s="19" t="s">
        <v>71</v>
      </c>
      <c r="C18" s="45"/>
      <c r="D18" s="377"/>
      <c r="E18" s="6" t="s">
        <v>26</v>
      </c>
      <c r="F18" s="378"/>
      <c r="G18" s="378"/>
      <c r="H18" s="721">
        <f t="shared" si="0"/>
        <v>0</v>
      </c>
      <c r="I18" s="723">
        <f t="shared" si="1"/>
        <v>0</v>
      </c>
      <c r="J18" s="196">
        <f t="shared" si="2"/>
        <v>0</v>
      </c>
      <c r="K18" s="196">
        <f>J18*1.27</f>
        <v>0</v>
      </c>
      <c r="L18" s="323"/>
      <c r="M18" s="34"/>
      <c r="N18" s="422"/>
    </row>
    <row r="19" spans="1:14" x14ac:dyDescent="0.2">
      <c r="A19" s="943">
        <v>9</v>
      </c>
      <c r="B19" s="365"/>
      <c r="C19" s="365"/>
      <c r="D19" s="374"/>
      <c r="E19" s="376"/>
      <c r="F19" s="379"/>
      <c r="G19" s="379"/>
      <c r="H19" s="979">
        <f t="shared" si="0"/>
        <v>0</v>
      </c>
      <c r="I19" s="980">
        <f t="shared" si="1"/>
        <v>0</v>
      </c>
      <c r="J19" s="186">
        <f t="shared" si="2"/>
        <v>0</v>
      </c>
      <c r="K19" s="186">
        <f t="shared" ref="K19:K24" si="3">J19*1.27</f>
        <v>0</v>
      </c>
      <c r="L19" s="954"/>
      <c r="M19" s="34"/>
    </row>
    <row r="20" spans="1:14" x14ac:dyDescent="0.2">
      <c r="A20" s="943">
        <v>10</v>
      </c>
      <c r="B20" s="365"/>
      <c r="C20" s="365"/>
      <c r="D20" s="374"/>
      <c r="E20" s="376"/>
      <c r="F20" s="379"/>
      <c r="G20" s="379"/>
      <c r="H20" s="979">
        <f t="shared" si="0"/>
        <v>0</v>
      </c>
      <c r="I20" s="980">
        <f t="shared" si="1"/>
        <v>0</v>
      </c>
      <c r="J20" s="186">
        <f t="shared" si="2"/>
        <v>0</v>
      </c>
      <c r="K20" s="186">
        <f t="shared" si="3"/>
        <v>0</v>
      </c>
      <c r="L20" s="954"/>
      <c r="M20" s="34"/>
    </row>
    <row r="21" spans="1:14" x14ac:dyDescent="0.2">
      <c r="A21" s="943">
        <v>11</v>
      </c>
      <c r="B21" s="365"/>
      <c r="C21" s="365"/>
      <c r="D21" s="374"/>
      <c r="E21" s="376"/>
      <c r="F21" s="379"/>
      <c r="G21" s="379"/>
      <c r="H21" s="979">
        <f t="shared" si="0"/>
        <v>0</v>
      </c>
      <c r="I21" s="980">
        <f t="shared" si="1"/>
        <v>0</v>
      </c>
      <c r="J21" s="186">
        <f t="shared" si="2"/>
        <v>0</v>
      </c>
      <c r="K21" s="186">
        <f t="shared" si="3"/>
        <v>0</v>
      </c>
      <c r="L21" s="954"/>
      <c r="M21" s="34"/>
    </row>
    <row r="22" spans="1:14" x14ac:dyDescent="0.2">
      <c r="A22" s="943">
        <v>12</v>
      </c>
      <c r="B22" s="365"/>
      <c r="C22" s="365"/>
      <c r="D22" s="374"/>
      <c r="E22" s="376"/>
      <c r="F22" s="379"/>
      <c r="G22" s="379"/>
      <c r="H22" s="979">
        <f t="shared" si="0"/>
        <v>0</v>
      </c>
      <c r="I22" s="980">
        <f t="shared" si="1"/>
        <v>0</v>
      </c>
      <c r="J22" s="186">
        <f t="shared" si="2"/>
        <v>0</v>
      </c>
      <c r="K22" s="186">
        <f>J22*1.27</f>
        <v>0</v>
      </c>
      <c r="L22" s="954"/>
      <c r="M22" s="34"/>
    </row>
    <row r="23" spans="1:14" x14ac:dyDescent="0.2">
      <c r="A23" s="943">
        <v>13</v>
      </c>
      <c r="B23" s="365"/>
      <c r="C23" s="365"/>
      <c r="D23" s="374"/>
      <c r="E23" s="376"/>
      <c r="F23" s="379"/>
      <c r="G23" s="379"/>
      <c r="H23" s="979">
        <f t="shared" si="0"/>
        <v>0</v>
      </c>
      <c r="I23" s="980">
        <f t="shared" si="1"/>
        <v>0</v>
      </c>
      <c r="J23" s="186">
        <f t="shared" si="2"/>
        <v>0</v>
      </c>
      <c r="K23" s="186">
        <f t="shared" si="3"/>
        <v>0</v>
      </c>
      <c r="L23" s="954"/>
      <c r="M23" s="34"/>
    </row>
    <row r="24" spans="1:14" x14ac:dyDescent="0.2">
      <c r="A24" s="943">
        <v>14</v>
      </c>
      <c r="B24" s="365"/>
      <c r="C24" s="365"/>
      <c r="D24" s="374"/>
      <c r="E24" s="376"/>
      <c r="F24" s="379"/>
      <c r="G24" s="379"/>
      <c r="H24" s="979">
        <f t="shared" si="0"/>
        <v>0</v>
      </c>
      <c r="I24" s="980">
        <f t="shared" si="1"/>
        <v>0</v>
      </c>
      <c r="J24" s="186">
        <f t="shared" si="2"/>
        <v>0</v>
      </c>
      <c r="K24" s="186">
        <f t="shared" si="3"/>
        <v>0</v>
      </c>
      <c r="L24" s="954"/>
      <c r="M24" s="34"/>
    </row>
    <row r="25" spans="1:14" s="537" customFormat="1" ht="13.5" thickBot="1" x14ac:dyDescent="0.25">
      <c r="A25" s="15">
        <v>15</v>
      </c>
      <c r="B25" s="541"/>
      <c r="C25" s="541"/>
      <c r="D25" s="559"/>
      <c r="E25" s="541"/>
      <c r="F25" s="541"/>
      <c r="G25" s="541"/>
      <c r="H25" s="977">
        <f t="shared" si="0"/>
        <v>0</v>
      </c>
      <c r="I25" s="978">
        <f t="shared" si="1"/>
        <v>0</v>
      </c>
      <c r="J25" s="186">
        <f t="shared" si="2"/>
        <v>0</v>
      </c>
      <c r="K25" s="186">
        <f>J25*1.27</f>
        <v>0</v>
      </c>
      <c r="L25" s="954"/>
      <c r="M25" s="34"/>
    </row>
    <row r="26" spans="1:14" s="539" customFormat="1" ht="27" customHeight="1" thickBot="1" x14ac:dyDescent="0.25">
      <c r="A26" s="1118" t="s">
        <v>321</v>
      </c>
      <c r="B26" s="1119"/>
      <c r="C26" s="740"/>
      <c r="D26" s="741"/>
      <c r="E26" s="742"/>
      <c r="F26" s="743"/>
      <c r="G26" s="744"/>
      <c r="H26" s="496">
        <f>ROUND(SUM(H5:H25),0)</f>
        <v>0</v>
      </c>
      <c r="I26" s="497">
        <f>ROUND(SUM(I5:I25),0)</f>
        <v>0</v>
      </c>
      <c r="J26" s="386">
        <f>ROUND(SUM(J5:J25),0)</f>
        <v>0</v>
      </c>
      <c r="K26" s="386">
        <f>ROUND(SUM(K5:K25),0)</f>
        <v>0</v>
      </c>
      <c r="L26" s="545"/>
      <c r="M26" s="419"/>
    </row>
    <row r="27" spans="1:14" ht="27.75" customHeight="1" thickBot="1" x14ac:dyDescent="0.25">
      <c r="A27" s="1121" t="s">
        <v>267</v>
      </c>
      <c r="B27" s="1122"/>
      <c r="C27" s="1122"/>
      <c r="D27" s="1122"/>
      <c r="E27" s="1122"/>
      <c r="F27" s="1122"/>
      <c r="G27" s="1122"/>
      <c r="H27" s="1122"/>
      <c r="I27" s="1123"/>
      <c r="J27" s="256"/>
      <c r="K27" s="256"/>
      <c r="L27" s="311"/>
      <c r="M27" s="467"/>
    </row>
    <row r="28" spans="1:14" s="537" customFormat="1" ht="15.75" x14ac:dyDescent="0.2">
      <c r="A28" s="1211">
        <v>1</v>
      </c>
      <c r="B28" s="629"/>
      <c r="C28" s="555"/>
      <c r="D28" s="1265"/>
      <c r="E28" s="1262" t="s">
        <v>21</v>
      </c>
      <c r="F28" s="1142"/>
      <c r="G28" s="1142"/>
      <c r="H28" s="1161">
        <f>D28*F28</f>
        <v>0</v>
      </c>
      <c r="I28" s="1141">
        <f>D28*G28</f>
        <v>0</v>
      </c>
      <c r="J28" s="196">
        <f>SUM(H28:I28)</f>
        <v>0</v>
      </c>
      <c r="K28" s="196">
        <f>J28*1.27</f>
        <v>0</v>
      </c>
      <c r="L28" s="1224"/>
      <c r="M28" s="34"/>
    </row>
    <row r="29" spans="1:14" s="537" customFormat="1" ht="38.25" x14ac:dyDescent="0.2">
      <c r="A29" s="1258"/>
      <c r="B29" s="35" t="s">
        <v>205</v>
      </c>
      <c r="C29" s="554"/>
      <c r="D29" s="1264"/>
      <c r="E29" s="1263"/>
      <c r="F29" s="1137"/>
      <c r="G29" s="1137"/>
      <c r="H29" s="1138"/>
      <c r="I29" s="1166"/>
      <c r="J29" s="196"/>
      <c r="K29" s="196"/>
      <c r="L29" s="1224"/>
      <c r="M29" s="34"/>
    </row>
    <row r="30" spans="1:14" ht="15.75" x14ac:dyDescent="0.2">
      <c r="A30" s="1115">
        <v>2</v>
      </c>
      <c r="B30" s="632"/>
      <c r="C30" s="555"/>
      <c r="D30" s="1264"/>
      <c r="E30" s="1263" t="s">
        <v>15</v>
      </c>
      <c r="F30" s="1137"/>
      <c r="G30" s="1137"/>
      <c r="H30" s="1138">
        <f>D30*F30</f>
        <v>0</v>
      </c>
      <c r="I30" s="1166">
        <f>D30*G30</f>
        <v>0</v>
      </c>
      <c r="J30" s="196">
        <f>SUM(H30:I30)</f>
        <v>0</v>
      </c>
      <c r="K30" s="196">
        <f>J30*1.27</f>
        <v>0</v>
      </c>
      <c r="L30" s="1224"/>
      <c r="M30" s="34"/>
      <c r="N30" s="422"/>
    </row>
    <row r="31" spans="1:14" ht="38.25" x14ac:dyDescent="0.2">
      <c r="A31" s="1115"/>
      <c r="B31" s="757" t="s">
        <v>205</v>
      </c>
      <c r="C31" s="554"/>
      <c r="D31" s="1264"/>
      <c r="E31" s="1263"/>
      <c r="F31" s="1137"/>
      <c r="G31" s="1137"/>
      <c r="H31" s="1138"/>
      <c r="I31" s="1166"/>
      <c r="J31" s="196"/>
      <c r="K31" s="196"/>
      <c r="L31" s="1224"/>
      <c r="M31" s="34"/>
      <c r="N31" s="422"/>
    </row>
    <row r="32" spans="1:14" ht="15.75" x14ac:dyDescent="0.2">
      <c r="A32" s="1115">
        <v>3</v>
      </c>
      <c r="B32" s="632"/>
      <c r="C32" s="555"/>
      <c r="D32" s="1264"/>
      <c r="E32" s="1263" t="s">
        <v>15</v>
      </c>
      <c r="F32" s="1137"/>
      <c r="G32" s="1137"/>
      <c r="H32" s="1138">
        <f>D32*F32</f>
        <v>0</v>
      </c>
      <c r="I32" s="1166">
        <f>D32*G32</f>
        <v>0</v>
      </c>
      <c r="J32" s="196">
        <f>SUM(H32:I32)</f>
        <v>0</v>
      </c>
      <c r="K32" s="196">
        <f>J32*1.27</f>
        <v>0</v>
      </c>
      <c r="L32" s="1224"/>
      <c r="M32" s="34"/>
      <c r="N32" s="422"/>
    </row>
    <row r="33" spans="1:14" ht="38.25" x14ac:dyDescent="0.2">
      <c r="A33" s="1115"/>
      <c r="B33" s="757" t="s">
        <v>205</v>
      </c>
      <c r="C33" s="554"/>
      <c r="D33" s="1264"/>
      <c r="E33" s="1263"/>
      <c r="F33" s="1137"/>
      <c r="G33" s="1137"/>
      <c r="H33" s="1138"/>
      <c r="I33" s="1166"/>
      <c r="J33" s="196"/>
      <c r="K33" s="196"/>
      <c r="L33" s="1224"/>
      <c r="M33" s="34"/>
      <c r="N33" s="422"/>
    </row>
    <row r="34" spans="1:14" x14ac:dyDescent="0.2">
      <c r="A34" s="709">
        <v>4</v>
      </c>
      <c r="B34" s="9" t="s">
        <v>72</v>
      </c>
      <c r="C34" s="44"/>
      <c r="D34" s="374"/>
      <c r="E34" s="7"/>
      <c r="F34" s="379"/>
      <c r="G34" s="379"/>
      <c r="H34" s="722">
        <f>D34*F34</f>
        <v>0</v>
      </c>
      <c r="I34" s="724">
        <f>D34*G34</f>
        <v>0</v>
      </c>
      <c r="J34" s="196">
        <f>SUM(H34:I34)</f>
        <v>0</v>
      </c>
      <c r="K34" s="196">
        <f>J34*1.27</f>
        <v>0</v>
      </c>
      <c r="L34" s="323"/>
      <c r="M34" s="34"/>
      <c r="N34" s="422"/>
    </row>
    <row r="35" spans="1:14" x14ac:dyDescent="0.2">
      <c r="A35" s="943">
        <v>5</v>
      </c>
      <c r="B35" s="365"/>
      <c r="C35" s="365"/>
      <c r="D35" s="374"/>
      <c r="E35" s="376"/>
      <c r="F35" s="379"/>
      <c r="G35" s="379"/>
      <c r="H35" s="979">
        <f>D35*F35</f>
        <v>0</v>
      </c>
      <c r="I35" s="980">
        <f>D35*G35</f>
        <v>0</v>
      </c>
      <c r="J35" s="186">
        <f>SUM(H35:I35)</f>
        <v>0</v>
      </c>
      <c r="K35" s="186">
        <f>J35*1.27</f>
        <v>0</v>
      </c>
      <c r="L35" s="954"/>
      <c r="M35" s="34"/>
    </row>
    <row r="36" spans="1:14" x14ac:dyDescent="0.2">
      <c r="A36" s="943">
        <v>6</v>
      </c>
      <c r="B36" s="365"/>
      <c r="C36" s="365"/>
      <c r="D36" s="374"/>
      <c r="E36" s="376"/>
      <c r="F36" s="379"/>
      <c r="G36" s="379"/>
      <c r="H36" s="979">
        <f>D36*F36</f>
        <v>0</v>
      </c>
      <c r="I36" s="980">
        <f>D36*G36</f>
        <v>0</v>
      </c>
      <c r="J36" s="186">
        <f>SUM(H36:I36)</f>
        <v>0</v>
      </c>
      <c r="K36" s="186">
        <f>J36*1.27</f>
        <v>0</v>
      </c>
      <c r="L36" s="954"/>
      <c r="M36" s="34"/>
    </row>
    <row r="37" spans="1:14" ht="13.5" thickBot="1" x14ac:dyDescent="0.25">
      <c r="A37" s="953">
        <v>7</v>
      </c>
      <c r="B37" s="541"/>
      <c r="C37" s="541"/>
      <c r="D37" s="559"/>
      <c r="E37" s="541"/>
      <c r="F37" s="541"/>
      <c r="G37" s="541"/>
      <c r="H37" s="977">
        <f>D37*F37</f>
        <v>0</v>
      </c>
      <c r="I37" s="978">
        <f>D37*G37</f>
        <v>0</v>
      </c>
      <c r="J37" s="186">
        <f>SUM(H37:I37)</f>
        <v>0</v>
      </c>
      <c r="K37" s="186">
        <f>J37*1.27</f>
        <v>0</v>
      </c>
      <c r="L37" s="536"/>
      <c r="M37" s="34"/>
    </row>
    <row r="38" spans="1:14" s="387" customFormat="1" ht="27" customHeight="1" thickBot="1" x14ac:dyDescent="0.25">
      <c r="A38" s="1110" t="s">
        <v>322</v>
      </c>
      <c r="B38" s="1111"/>
      <c r="C38" s="745"/>
      <c r="D38" s="746"/>
      <c r="E38" s="747"/>
      <c r="F38" s="748"/>
      <c r="G38" s="749"/>
      <c r="H38" s="494">
        <f>ROUND(SUM(H28:H37),0)</f>
        <v>0</v>
      </c>
      <c r="I38" s="495">
        <f>ROUND(SUM(I28:I37),0)</f>
        <v>0</v>
      </c>
      <c r="J38" s="386">
        <f>ROUND(SUM(J28:J37),0)</f>
        <v>0</v>
      </c>
      <c r="K38" s="386">
        <f>ROUND(SUM(K28:K37),0)</f>
        <v>0</v>
      </c>
      <c r="L38" s="558"/>
      <c r="M38" s="419"/>
      <c r="N38" s="472"/>
    </row>
    <row r="39" spans="1:14" s="387" customFormat="1" ht="25.5" customHeight="1" thickTop="1" thickBot="1" x14ac:dyDescent="0.25">
      <c r="A39" s="1112" t="s">
        <v>20</v>
      </c>
      <c r="B39" s="1113"/>
      <c r="C39" s="1113"/>
      <c r="D39" s="1113"/>
      <c r="E39" s="1113"/>
      <c r="F39" s="1113"/>
      <c r="G39" s="1114"/>
      <c r="H39" s="498">
        <f>H26+H38</f>
        <v>0</v>
      </c>
      <c r="I39" s="499">
        <f>I26+I38</f>
        <v>0</v>
      </c>
      <c r="J39" s="386">
        <f>J26+J38</f>
        <v>0</v>
      </c>
      <c r="K39" s="386">
        <f>K26+K38</f>
        <v>0</v>
      </c>
      <c r="L39" s="540"/>
    </row>
    <row r="40" spans="1:14" ht="13.5" thickTop="1" x14ac:dyDescent="0.2">
      <c r="A40" s="1109" t="s">
        <v>28</v>
      </c>
      <c r="B40" s="1109"/>
      <c r="C40" s="207"/>
      <c r="D40" s="750"/>
      <c r="E40" s="207"/>
      <c r="F40" s="203"/>
      <c r="G40" s="203"/>
      <c r="H40" s="203"/>
      <c r="I40" s="203"/>
      <c r="J40" s="24"/>
      <c r="K40" s="24"/>
    </row>
    <row r="41" spans="1:14" ht="16.5" customHeight="1" x14ac:dyDescent="0.2">
      <c r="A41" s="1108" t="s">
        <v>269</v>
      </c>
      <c r="B41" s="1108"/>
      <c r="C41" s="1101">
        <f>K26</f>
        <v>0</v>
      </c>
      <c r="D41" s="1101"/>
      <c r="E41" s="12"/>
      <c r="F41" s="203"/>
      <c r="G41" s="203"/>
      <c r="H41" s="203"/>
      <c r="I41" s="203"/>
      <c r="J41" s="186"/>
      <c r="K41" s="186"/>
      <c r="L41" s="311"/>
      <c r="M41" s="619"/>
    </row>
    <row r="42" spans="1:14" ht="3.75" customHeight="1" x14ac:dyDescent="0.2">
      <c r="A42" s="475"/>
      <c r="B42" s="207"/>
      <c r="C42" s="259"/>
      <c r="D42" s="280"/>
      <c r="E42" s="12"/>
      <c r="F42" s="203"/>
      <c r="G42" s="203"/>
      <c r="H42" s="203"/>
      <c r="I42" s="203"/>
      <c r="J42" s="186"/>
      <c r="K42" s="186"/>
      <c r="L42" s="311"/>
      <c r="M42" s="619"/>
    </row>
    <row r="43" spans="1:14" ht="16.5" customHeight="1" x14ac:dyDescent="0.2">
      <c r="A43" s="1107" t="s">
        <v>270</v>
      </c>
      <c r="B43" s="1107"/>
      <c r="C43" s="1102">
        <f>K38</f>
        <v>0</v>
      </c>
      <c r="D43" s="1102"/>
      <c r="E43" s="12"/>
      <c r="F43" s="203"/>
      <c r="G43" s="203"/>
      <c r="H43" s="203"/>
      <c r="I43" s="203"/>
      <c r="J43" s="186"/>
      <c r="K43" s="186"/>
      <c r="L43" s="311"/>
      <c r="M43" s="619"/>
    </row>
    <row r="44" spans="1:14" ht="3.75" customHeight="1" x14ac:dyDescent="0.2">
      <c r="A44" s="475"/>
      <c r="B44" s="207"/>
      <c r="C44" s="259"/>
      <c r="D44" s="280"/>
      <c r="E44" s="12"/>
      <c r="F44" s="203"/>
      <c r="G44" s="203"/>
      <c r="H44" s="203"/>
      <c r="I44" s="203"/>
      <c r="J44" s="186"/>
      <c r="K44" s="186"/>
      <c r="L44" s="311"/>
      <c r="M44" s="619"/>
    </row>
    <row r="45" spans="1:14" ht="16.5" customHeight="1" x14ac:dyDescent="0.25">
      <c r="A45" s="1100" t="s">
        <v>141</v>
      </c>
      <c r="B45" s="1100"/>
      <c r="C45" s="1103">
        <f>SUM(C41:D44)</f>
        <v>0</v>
      </c>
      <c r="D45" s="1104"/>
      <c r="E45" s="476" t="str">
        <f>IF(C45=K39,"","Hiba!")</f>
        <v/>
      </c>
      <c r="F45" s="203"/>
      <c r="G45" s="203"/>
      <c r="H45" s="203"/>
      <c r="I45" s="203"/>
      <c r="J45" s="186"/>
      <c r="K45" s="186"/>
      <c r="L45" s="311"/>
      <c r="M45" s="619"/>
    </row>
    <row r="46" spans="1:14" x14ac:dyDescent="0.2">
      <c r="J46" s="24"/>
      <c r="K46" s="24"/>
      <c r="L46" s="323"/>
    </row>
    <row r="47" spans="1:14" x14ac:dyDescent="0.2">
      <c r="J47" s="24"/>
      <c r="K47" s="24"/>
      <c r="L47" s="323"/>
    </row>
    <row r="48" spans="1:14" x14ac:dyDescent="0.2">
      <c r="J48" s="24"/>
      <c r="K48" s="24"/>
      <c r="L48" s="323"/>
    </row>
    <row r="49" spans="1:12" x14ac:dyDescent="0.2">
      <c r="L49" s="323"/>
    </row>
    <row r="50" spans="1:12" x14ac:dyDescent="0.2">
      <c r="L50" s="323"/>
    </row>
    <row r="51" spans="1:12" x14ac:dyDescent="0.2">
      <c r="L51" s="323"/>
    </row>
    <row r="52" spans="1:12" x14ac:dyDescent="0.2">
      <c r="L52" s="323"/>
    </row>
    <row r="53" spans="1:12" x14ac:dyDescent="0.2">
      <c r="L53" s="323"/>
    </row>
    <row r="54" spans="1:12" x14ac:dyDescent="0.2">
      <c r="L54" s="323"/>
    </row>
    <row r="55" spans="1:12" x14ac:dyDescent="0.2">
      <c r="L55" s="323"/>
    </row>
    <row r="60" spans="1:12" x14ac:dyDescent="0.2">
      <c r="A60" s="526"/>
    </row>
    <row r="61" spans="1:12" x14ac:dyDescent="0.2">
      <c r="L61" s="546"/>
    </row>
  </sheetData>
  <sheetProtection password="C90E" sheet="1" formatRows="0" insertRows="0"/>
  <customSheetViews>
    <customSheetView guid="{9DBB59B6-7CA7-4085-97B7-26C01D2F3151}" showPageBreaks="1" printArea="1" hiddenColumns="1" view="pageBreakPreview">
      <pane xSplit="1" ySplit="3" topLeftCell="B4" activePane="bottomRight" state="frozen"/>
      <selection pane="bottomRight" activeCell="B5" sqref="B5"/>
      <pageMargins left="0.23622047244094491" right="0.23622047244094491" top="0.86614173228346458" bottom="0.43307086614173229" header="0.43307086614173229" footer="0.27559055118110237"/>
      <printOptions horizontalCentered="1"/>
      <pageSetup paperSize="9" scale="75" orientation="portrait" r:id="rId1"/>
      <headerFooter>
        <oddHeader>&amp;L&amp;"Arial,Félkövér dőlt"&amp;12Árajánlat&amp;R&amp;"Arial,Félkövér dőlt"&amp;12Strangszabályozás</oddHeader>
        <oddFooter>&amp;L&amp;"Arial CE,Dőlt"&amp;D&amp;R&amp;"Arial CE,Dőlt"&amp;P / &amp;N</oddFooter>
      </headerFooter>
    </customSheetView>
    <customSheetView guid="{EE51D86B-4CFE-43E2-AFCF-72BE57CFC368}" showRuler="0">
      <pane xSplit="1" ySplit="2" topLeftCell="B3" activePane="bottomRight" state="frozen"/>
      <selection pane="bottomRight" activeCell="F3" sqref="F3:G3"/>
      <pageMargins left="0.47244094488188981" right="0.35433070866141736" top="0.98425196850393704" bottom="0.98425196850393704" header="0.51181102362204722" footer="0.51181102362204722"/>
      <printOptions horizontalCentered="1"/>
      <pageSetup paperSize="9" scale="80" orientation="portrait" r:id="rId2"/>
      <headerFooter alignWithMargins="0">
        <oddHeader>&amp;C&amp;"Times New Roman,Félkövér"&amp;12Költségvetés&amp;R&amp;"Times New Roman,Félkövér"&amp;12Fűtéskorszerűsítés - strangszabályozás</oddHeader>
      </headerFooter>
    </customSheetView>
  </customSheetViews>
  <mergeCells count="87">
    <mergeCell ref="L15:L16"/>
    <mergeCell ref="L32:L33"/>
    <mergeCell ref="L5:L6"/>
    <mergeCell ref="L7:L8"/>
    <mergeCell ref="L9:L10"/>
    <mergeCell ref="L11:L12"/>
    <mergeCell ref="L13:L14"/>
    <mergeCell ref="L28:L29"/>
    <mergeCell ref="G9:G10"/>
    <mergeCell ref="E9:E10"/>
    <mergeCell ref="F9:F10"/>
    <mergeCell ref="I7:I8"/>
    <mergeCell ref="H9:H10"/>
    <mergeCell ref="G7:G8"/>
    <mergeCell ref="H7:H8"/>
    <mergeCell ref="D9:D10"/>
    <mergeCell ref="E11:E12"/>
    <mergeCell ref="A2:E2"/>
    <mergeCell ref="D7:D8"/>
    <mergeCell ref="E7:E8"/>
    <mergeCell ref="F7:F8"/>
    <mergeCell ref="D11:D12"/>
    <mergeCell ref="A4:I4"/>
    <mergeCell ref="G5:G6"/>
    <mergeCell ref="H5:H6"/>
    <mergeCell ref="I5:I6"/>
    <mergeCell ref="I11:I12"/>
    <mergeCell ref="F11:F12"/>
    <mergeCell ref="G11:G12"/>
    <mergeCell ref="A1:I1"/>
    <mergeCell ref="L30:L31"/>
    <mergeCell ref="F2:I2"/>
    <mergeCell ref="D5:D6"/>
    <mergeCell ref="E5:E6"/>
    <mergeCell ref="F5:F6"/>
    <mergeCell ref="A5:A6"/>
    <mergeCell ref="I9:I10"/>
    <mergeCell ref="F28:F29"/>
    <mergeCell ref="G28:G29"/>
    <mergeCell ref="A7:A8"/>
    <mergeCell ref="A9:A10"/>
    <mergeCell ref="A11:A12"/>
    <mergeCell ref="H11:H12"/>
    <mergeCell ref="A26:B26"/>
    <mergeCell ref="D13:D14"/>
    <mergeCell ref="A13:A14"/>
    <mergeCell ref="A15:A16"/>
    <mergeCell ref="A32:A33"/>
    <mergeCell ref="A39:G39"/>
    <mergeCell ref="F30:F31"/>
    <mergeCell ref="G30:G31"/>
    <mergeCell ref="D32:D33"/>
    <mergeCell ref="E32:E33"/>
    <mergeCell ref="A27:I27"/>
    <mergeCell ref="D15:D16"/>
    <mergeCell ref="H28:H29"/>
    <mergeCell ref="D30:D31"/>
    <mergeCell ref="E30:E31"/>
    <mergeCell ref="E28:E29"/>
    <mergeCell ref="F32:F33"/>
    <mergeCell ref="G32:G33"/>
    <mergeCell ref="I28:I29"/>
    <mergeCell ref="H30:H31"/>
    <mergeCell ref="I32:I33"/>
    <mergeCell ref="I30:I31"/>
    <mergeCell ref="A45:B45"/>
    <mergeCell ref="C45:D45"/>
    <mergeCell ref="A28:A29"/>
    <mergeCell ref="A43:B43"/>
    <mergeCell ref="C43:D43"/>
    <mergeCell ref="A41:B41"/>
    <mergeCell ref="C41:D41"/>
    <mergeCell ref="D28:D29"/>
    <mergeCell ref="A38:B38"/>
    <mergeCell ref="A30:A31"/>
    <mergeCell ref="A40:B40"/>
    <mergeCell ref="H32:H33"/>
    <mergeCell ref="I13:I14"/>
    <mergeCell ref="I15:I16"/>
    <mergeCell ref="E15:E16"/>
    <mergeCell ref="F15:F16"/>
    <mergeCell ref="G15:G16"/>
    <mergeCell ref="H15:H16"/>
    <mergeCell ref="G13:G14"/>
    <mergeCell ref="E13:E14"/>
    <mergeCell ref="F13:F14"/>
    <mergeCell ref="H13:H14"/>
  </mergeCells>
  <phoneticPr fontId="25" type="noConversion"/>
  <dataValidations count="1">
    <dataValidation type="decimal" showInputMessage="1" showErrorMessage="1" sqref="D5:D25 F5:G25 D28:D37 F28:G37">
      <formula1>0</formula1>
      <formula2>1000000000</formula2>
    </dataValidation>
  </dataValidations>
  <printOptions horizontalCentered="1"/>
  <pageMargins left="0.23622047244094491" right="0.23622047244094491" top="0.86614173228346458" bottom="0.43307086614173229" header="0.43307086614173229" footer="0.27559055118110237"/>
  <pageSetup paperSize="9" scale="75" orientation="portrait" r:id="rId3"/>
  <headerFooter>
    <oddHeader>&amp;L&amp;"Arial,Félkövér dőlt"&amp;12Árajánlat&amp;R&amp;"Arial,Félkövér dőlt"&amp;12Strangszabályozás</oddHeader>
    <oddFooter>&amp;L&amp;"Arial CE,Dőlt"&amp;D&amp;R&amp;"Arial CE,Dőlt"&amp;P / &amp;N</oddFooter>
  </headerFooter>
  <legacy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1"/>
  <dimension ref="A1:M61"/>
  <sheetViews>
    <sheetView view="pageBreakPreview" zoomScaleSheetLayoutView="100" workbookViewId="0">
      <pane xSplit="1" ySplit="3" topLeftCell="B4" activePane="bottomRight" state="frozen"/>
      <selection activeCell="I33" sqref="I33:J33"/>
      <selection pane="topRight" activeCell="I33" sqref="I33:J33"/>
      <selection pane="bottomLeft" activeCell="I33" sqref="I33:J33"/>
      <selection pane="bottomRight" activeCell="B5" sqref="B5"/>
    </sheetView>
  </sheetViews>
  <sheetFormatPr defaultRowHeight="12.75" x14ac:dyDescent="0.2"/>
  <cols>
    <col min="1" max="1" width="3.7109375" style="466" customWidth="1"/>
    <col min="2" max="2" width="59.7109375" style="2" customWidth="1"/>
    <col min="3" max="3" width="8.7109375" style="49" customWidth="1"/>
    <col min="4" max="4" width="6.140625" style="2" bestFit="1" customWidth="1"/>
    <col min="5" max="6" width="8.7109375" style="10" customWidth="1"/>
    <col min="7" max="8" width="12.85546875" style="10" customWidth="1"/>
    <col min="9" max="9" width="13.140625" style="2" hidden="1" customWidth="1"/>
    <col min="10" max="10" width="14.140625" style="2" hidden="1" customWidth="1"/>
    <col min="11" max="11" width="30.7109375" style="466" customWidth="1"/>
    <col min="12" max="16384" width="9.140625" style="2"/>
  </cols>
  <sheetData>
    <row r="1" spans="1:13" ht="21.75" customHeight="1" thickBot="1" x14ac:dyDescent="0.25">
      <c r="A1" s="1249" t="str">
        <f>'Árajánlat összesítő'!B22</f>
        <v xml:space="preserve">Táv- vagy Központi fűtési vezetékek korszerűsítése </v>
      </c>
      <c r="B1" s="1249"/>
      <c r="C1" s="1249"/>
      <c r="D1" s="1249"/>
      <c r="E1" s="1249"/>
      <c r="F1" s="1249"/>
      <c r="G1" s="1249"/>
      <c r="H1" s="1249"/>
      <c r="I1" s="279"/>
      <c r="J1" s="279"/>
      <c r="K1" s="279"/>
      <c r="L1" s="290"/>
      <c r="M1" s="318"/>
    </row>
    <row r="2" spans="1:13" ht="18.75" customHeight="1" x14ac:dyDescent="0.2">
      <c r="A2" s="1130">
        <f>'Árajánlat összesítő'!B1</f>
        <v>0</v>
      </c>
      <c r="B2" s="1131"/>
      <c r="C2" s="1131"/>
      <c r="D2" s="1131"/>
      <c r="E2" s="1243" t="s">
        <v>32</v>
      </c>
      <c r="F2" s="1243"/>
      <c r="G2" s="1243"/>
      <c r="H2" s="1244"/>
      <c r="I2" s="10"/>
      <c r="J2" s="10"/>
    </row>
    <row r="3" spans="1:13" s="5" customFormat="1" ht="26.25" thickBot="1" x14ac:dyDescent="0.25">
      <c r="A3" s="751" t="s">
        <v>6</v>
      </c>
      <c r="B3" s="752" t="s">
        <v>307</v>
      </c>
      <c r="C3" s="754" t="s">
        <v>348</v>
      </c>
      <c r="D3" s="760" t="s">
        <v>9</v>
      </c>
      <c r="E3" s="755" t="s">
        <v>10</v>
      </c>
      <c r="F3" s="755" t="s">
        <v>34</v>
      </c>
      <c r="G3" s="755" t="s">
        <v>309</v>
      </c>
      <c r="H3" s="756" t="s">
        <v>308</v>
      </c>
      <c r="I3" s="390" t="s">
        <v>0</v>
      </c>
      <c r="J3" s="390" t="s">
        <v>1</v>
      </c>
      <c r="K3" s="84" t="s">
        <v>37</v>
      </c>
    </row>
    <row r="4" spans="1:13" ht="27.75" customHeight="1" thickBot="1" x14ac:dyDescent="0.25">
      <c r="A4" s="1121" t="s">
        <v>268</v>
      </c>
      <c r="B4" s="1122"/>
      <c r="C4" s="1122"/>
      <c r="D4" s="1122"/>
      <c r="E4" s="1122"/>
      <c r="F4" s="1122"/>
      <c r="G4" s="1122"/>
      <c r="H4" s="1123"/>
      <c r="I4" s="547"/>
      <c r="J4" s="256"/>
      <c r="K4" s="256"/>
      <c r="L4" s="311"/>
      <c r="M4" s="467"/>
    </row>
    <row r="5" spans="1:13" ht="21" customHeight="1" x14ac:dyDescent="0.2">
      <c r="A5" s="942">
        <v>1</v>
      </c>
      <c r="B5" s="451"/>
      <c r="C5" s="377"/>
      <c r="D5" s="560"/>
      <c r="E5" s="378"/>
      <c r="F5" s="378"/>
      <c r="G5" s="983">
        <f t="shared" ref="G5:G19" si="0">C5*E5</f>
        <v>0</v>
      </c>
      <c r="H5" s="984">
        <f t="shared" ref="H5:H19" si="1">C5*F5</f>
        <v>0</v>
      </c>
      <c r="I5" s="186">
        <f t="shared" ref="I5:I19" si="2">SUM(G5:H5)</f>
        <v>0</v>
      </c>
      <c r="J5" s="186">
        <f t="shared" ref="J5:J10" si="3">I5*1.27</f>
        <v>0</v>
      </c>
      <c r="K5" s="954"/>
      <c r="L5" s="34"/>
      <c r="M5" s="422"/>
    </row>
    <row r="6" spans="1:13" ht="21" customHeight="1" x14ac:dyDescent="0.2">
      <c r="A6" s="943">
        <v>2</v>
      </c>
      <c r="B6" s="365"/>
      <c r="C6" s="374"/>
      <c r="D6" s="376"/>
      <c r="E6" s="379"/>
      <c r="F6" s="379"/>
      <c r="G6" s="979">
        <f t="shared" si="0"/>
        <v>0</v>
      </c>
      <c r="H6" s="980">
        <f t="shared" si="1"/>
        <v>0</v>
      </c>
      <c r="I6" s="186">
        <f t="shared" si="2"/>
        <v>0</v>
      </c>
      <c r="J6" s="186">
        <f t="shared" si="3"/>
        <v>0</v>
      </c>
      <c r="K6" s="954"/>
      <c r="L6" s="34"/>
      <c r="M6" s="422"/>
    </row>
    <row r="7" spans="1:13" ht="21" customHeight="1" x14ac:dyDescent="0.2">
      <c r="A7" s="943">
        <v>3</v>
      </c>
      <c r="B7" s="365"/>
      <c r="C7" s="374"/>
      <c r="D7" s="376"/>
      <c r="E7" s="379"/>
      <c r="F7" s="379"/>
      <c r="G7" s="979">
        <f t="shared" si="0"/>
        <v>0</v>
      </c>
      <c r="H7" s="980">
        <f t="shared" si="1"/>
        <v>0</v>
      </c>
      <c r="I7" s="186">
        <f t="shared" si="2"/>
        <v>0</v>
      </c>
      <c r="J7" s="186">
        <f t="shared" si="3"/>
        <v>0</v>
      </c>
      <c r="K7" s="954"/>
      <c r="L7" s="34"/>
      <c r="M7" s="422"/>
    </row>
    <row r="8" spans="1:13" ht="21" customHeight="1" x14ac:dyDescent="0.2">
      <c r="A8" s="943">
        <v>4</v>
      </c>
      <c r="B8" s="365"/>
      <c r="C8" s="374"/>
      <c r="D8" s="376"/>
      <c r="E8" s="379"/>
      <c r="F8" s="379"/>
      <c r="G8" s="979">
        <f t="shared" si="0"/>
        <v>0</v>
      </c>
      <c r="H8" s="980">
        <f t="shared" si="1"/>
        <v>0</v>
      </c>
      <c r="I8" s="186">
        <f t="shared" si="2"/>
        <v>0</v>
      </c>
      <c r="J8" s="186">
        <f>I8*1.27</f>
        <v>0</v>
      </c>
      <c r="K8" s="954"/>
      <c r="L8" s="34"/>
      <c r="M8" s="422"/>
    </row>
    <row r="9" spans="1:13" ht="21" customHeight="1" x14ac:dyDescent="0.2">
      <c r="A9" s="943">
        <v>5</v>
      </c>
      <c r="B9" s="365"/>
      <c r="C9" s="374"/>
      <c r="D9" s="376"/>
      <c r="E9" s="379"/>
      <c r="F9" s="379"/>
      <c r="G9" s="979">
        <f t="shared" si="0"/>
        <v>0</v>
      </c>
      <c r="H9" s="980">
        <f t="shared" si="1"/>
        <v>0</v>
      </c>
      <c r="I9" s="186">
        <f t="shared" si="2"/>
        <v>0</v>
      </c>
      <c r="J9" s="186">
        <f t="shared" si="3"/>
        <v>0</v>
      </c>
      <c r="K9" s="954"/>
      <c r="L9" s="34"/>
      <c r="M9" s="422"/>
    </row>
    <row r="10" spans="1:13" ht="21" customHeight="1" x14ac:dyDescent="0.2">
      <c r="A10" s="943">
        <v>6</v>
      </c>
      <c r="B10" s="365"/>
      <c r="C10" s="374"/>
      <c r="D10" s="376"/>
      <c r="E10" s="379"/>
      <c r="F10" s="379"/>
      <c r="G10" s="979">
        <f t="shared" si="0"/>
        <v>0</v>
      </c>
      <c r="H10" s="980">
        <f t="shared" si="1"/>
        <v>0</v>
      </c>
      <c r="I10" s="186">
        <f t="shared" si="2"/>
        <v>0</v>
      </c>
      <c r="J10" s="186">
        <f t="shared" si="3"/>
        <v>0</v>
      </c>
      <c r="K10" s="954"/>
      <c r="L10" s="34"/>
      <c r="M10" s="422"/>
    </row>
    <row r="11" spans="1:13" ht="21" customHeight="1" x14ac:dyDescent="0.2">
      <c r="A11" s="943">
        <v>7</v>
      </c>
      <c r="B11" s="365"/>
      <c r="C11" s="374"/>
      <c r="D11" s="376"/>
      <c r="E11" s="379"/>
      <c r="F11" s="379"/>
      <c r="G11" s="979">
        <f t="shared" ref="G11:G18" si="4">C11*E11</f>
        <v>0</v>
      </c>
      <c r="H11" s="980">
        <f t="shared" ref="H11:H18" si="5">C11*F11</f>
        <v>0</v>
      </c>
      <c r="I11" s="186">
        <f t="shared" ref="I11:I18" si="6">SUM(G11:H11)</f>
        <v>0</v>
      </c>
      <c r="J11" s="186">
        <f t="shared" ref="J11:J19" si="7">I11*1.27</f>
        <v>0</v>
      </c>
      <c r="K11" s="954"/>
      <c r="L11" s="34"/>
      <c r="M11" s="422"/>
    </row>
    <row r="12" spans="1:13" ht="21" customHeight="1" x14ac:dyDescent="0.2">
      <c r="A12" s="943">
        <v>8</v>
      </c>
      <c r="B12" s="365"/>
      <c r="C12" s="374"/>
      <c r="D12" s="376"/>
      <c r="E12" s="379"/>
      <c r="F12" s="379"/>
      <c r="G12" s="979">
        <f t="shared" si="4"/>
        <v>0</v>
      </c>
      <c r="H12" s="980">
        <f t="shared" si="5"/>
        <v>0</v>
      </c>
      <c r="I12" s="186">
        <f t="shared" si="6"/>
        <v>0</v>
      </c>
      <c r="J12" s="186">
        <f t="shared" si="7"/>
        <v>0</v>
      </c>
      <c r="K12" s="954"/>
      <c r="L12" s="34"/>
      <c r="M12" s="422"/>
    </row>
    <row r="13" spans="1:13" ht="21" customHeight="1" x14ac:dyDescent="0.2">
      <c r="A13" s="943">
        <v>9</v>
      </c>
      <c r="B13" s="365"/>
      <c r="C13" s="374"/>
      <c r="D13" s="376"/>
      <c r="E13" s="379"/>
      <c r="F13" s="379"/>
      <c r="G13" s="979">
        <f t="shared" si="4"/>
        <v>0</v>
      </c>
      <c r="H13" s="980">
        <f t="shared" si="5"/>
        <v>0</v>
      </c>
      <c r="I13" s="186">
        <f t="shared" si="6"/>
        <v>0</v>
      </c>
      <c r="J13" s="186">
        <f t="shared" si="7"/>
        <v>0</v>
      </c>
      <c r="K13" s="954"/>
      <c r="L13" s="34"/>
      <c r="M13" s="422"/>
    </row>
    <row r="14" spans="1:13" ht="21" customHeight="1" x14ac:dyDescent="0.2">
      <c r="A14" s="943">
        <v>10</v>
      </c>
      <c r="B14" s="365"/>
      <c r="C14" s="374"/>
      <c r="D14" s="376"/>
      <c r="E14" s="379"/>
      <c r="F14" s="379"/>
      <c r="G14" s="979">
        <f t="shared" si="4"/>
        <v>0</v>
      </c>
      <c r="H14" s="980">
        <f t="shared" si="5"/>
        <v>0</v>
      </c>
      <c r="I14" s="186">
        <f t="shared" si="6"/>
        <v>0</v>
      </c>
      <c r="J14" s="186">
        <f t="shared" si="7"/>
        <v>0</v>
      </c>
      <c r="K14" s="954"/>
      <c r="L14" s="34"/>
      <c r="M14" s="422"/>
    </row>
    <row r="15" spans="1:13" ht="21" customHeight="1" x14ac:dyDescent="0.2">
      <c r="A15" s="943">
        <v>11</v>
      </c>
      <c r="B15" s="365"/>
      <c r="C15" s="374"/>
      <c r="D15" s="376"/>
      <c r="E15" s="379"/>
      <c r="F15" s="379"/>
      <c r="G15" s="979">
        <f t="shared" si="4"/>
        <v>0</v>
      </c>
      <c r="H15" s="980">
        <f t="shared" si="5"/>
        <v>0</v>
      </c>
      <c r="I15" s="186">
        <f t="shared" si="6"/>
        <v>0</v>
      </c>
      <c r="J15" s="186">
        <f t="shared" si="7"/>
        <v>0</v>
      </c>
      <c r="K15" s="954"/>
      <c r="L15" s="34"/>
      <c r="M15" s="422"/>
    </row>
    <row r="16" spans="1:13" ht="21" customHeight="1" x14ac:dyDescent="0.2">
      <c r="A16" s="943">
        <v>12</v>
      </c>
      <c r="B16" s="365"/>
      <c r="C16" s="374"/>
      <c r="D16" s="376"/>
      <c r="E16" s="379"/>
      <c r="F16" s="379"/>
      <c r="G16" s="979">
        <f t="shared" si="4"/>
        <v>0</v>
      </c>
      <c r="H16" s="980">
        <f t="shared" si="5"/>
        <v>0</v>
      </c>
      <c r="I16" s="186">
        <f t="shared" si="6"/>
        <v>0</v>
      </c>
      <c r="J16" s="186">
        <f t="shared" si="7"/>
        <v>0</v>
      </c>
      <c r="K16" s="954"/>
      <c r="L16" s="34"/>
      <c r="M16" s="422"/>
    </row>
    <row r="17" spans="1:13" ht="21" customHeight="1" x14ac:dyDescent="0.2">
      <c r="A17" s="943">
        <v>13</v>
      </c>
      <c r="B17" s="365"/>
      <c r="C17" s="374"/>
      <c r="D17" s="376"/>
      <c r="E17" s="379"/>
      <c r="F17" s="379"/>
      <c r="G17" s="979">
        <f t="shared" si="4"/>
        <v>0</v>
      </c>
      <c r="H17" s="980">
        <f t="shared" si="5"/>
        <v>0</v>
      </c>
      <c r="I17" s="186">
        <f t="shared" si="6"/>
        <v>0</v>
      </c>
      <c r="J17" s="186">
        <f t="shared" si="7"/>
        <v>0</v>
      </c>
      <c r="K17" s="954"/>
      <c r="L17" s="34"/>
      <c r="M17" s="422"/>
    </row>
    <row r="18" spans="1:13" ht="21" customHeight="1" x14ac:dyDescent="0.2">
      <c r="A18" s="943">
        <v>14</v>
      </c>
      <c r="B18" s="365"/>
      <c r="C18" s="374"/>
      <c r="D18" s="376"/>
      <c r="E18" s="379"/>
      <c r="F18" s="379"/>
      <c r="G18" s="979">
        <f t="shared" si="4"/>
        <v>0</v>
      </c>
      <c r="H18" s="980">
        <f t="shared" si="5"/>
        <v>0</v>
      </c>
      <c r="I18" s="186">
        <f t="shared" si="6"/>
        <v>0</v>
      </c>
      <c r="J18" s="186">
        <f t="shared" si="7"/>
        <v>0</v>
      </c>
      <c r="K18" s="954"/>
      <c r="L18" s="34"/>
      <c r="M18" s="422"/>
    </row>
    <row r="19" spans="1:13" s="537" customFormat="1" ht="21" customHeight="1" thickBot="1" x14ac:dyDescent="0.25">
      <c r="A19" s="953">
        <v>15</v>
      </c>
      <c r="B19" s="541"/>
      <c r="C19" s="559"/>
      <c r="D19" s="541"/>
      <c r="E19" s="541"/>
      <c r="F19" s="541"/>
      <c r="G19" s="977">
        <f t="shared" si="0"/>
        <v>0</v>
      </c>
      <c r="H19" s="978">
        <f t="shared" si="1"/>
        <v>0</v>
      </c>
      <c r="I19" s="186">
        <f t="shared" si="2"/>
        <v>0</v>
      </c>
      <c r="J19" s="186">
        <f t="shared" si="7"/>
        <v>0</v>
      </c>
      <c r="K19" s="954"/>
      <c r="L19" s="34"/>
    </row>
    <row r="20" spans="1:13" s="539" customFormat="1" ht="24.75" customHeight="1" thickBot="1" x14ac:dyDescent="0.25">
      <c r="A20" s="1118" t="s">
        <v>321</v>
      </c>
      <c r="B20" s="1119"/>
      <c r="C20" s="741"/>
      <c r="D20" s="742"/>
      <c r="E20" s="743"/>
      <c r="F20" s="744"/>
      <c r="G20" s="496">
        <f>ROUND(SUM(G5:G19),0)</f>
        <v>0</v>
      </c>
      <c r="H20" s="497">
        <f>ROUND(SUM(H5:H19),0)</f>
        <v>0</v>
      </c>
      <c r="I20" s="386">
        <f>ROUND(SUM(I5:I19),0)</f>
        <v>0</v>
      </c>
      <c r="J20" s="386">
        <f>ROUND(SUM(J5:J19),0)</f>
        <v>0</v>
      </c>
      <c r="K20" s="545"/>
      <c r="L20" s="419"/>
    </row>
    <row r="21" spans="1:13" ht="27.75" customHeight="1" thickBot="1" x14ac:dyDescent="0.25">
      <c r="A21" s="1121" t="s">
        <v>267</v>
      </c>
      <c r="B21" s="1122"/>
      <c r="C21" s="1122"/>
      <c r="D21" s="1122"/>
      <c r="E21" s="1122"/>
      <c r="F21" s="1122"/>
      <c r="G21" s="1122"/>
      <c r="H21" s="1123"/>
      <c r="I21" s="547"/>
      <c r="J21" s="256"/>
      <c r="K21" s="256"/>
      <c r="L21" s="311"/>
      <c r="M21" s="467"/>
    </row>
    <row r="22" spans="1:13" ht="21" customHeight="1" x14ac:dyDescent="0.2">
      <c r="A22" s="942">
        <v>1</v>
      </c>
      <c r="B22" s="451"/>
      <c r="C22" s="377"/>
      <c r="D22" s="560"/>
      <c r="E22" s="378"/>
      <c r="F22" s="378"/>
      <c r="G22" s="983">
        <f>C22*E22</f>
        <v>0</v>
      </c>
      <c r="H22" s="984">
        <f>C22*F22</f>
        <v>0</v>
      </c>
      <c r="I22" s="186">
        <f>SUM(G22:H22)</f>
        <v>0</v>
      </c>
      <c r="J22" s="186">
        <f>I22*1.27</f>
        <v>0</v>
      </c>
      <c r="K22" s="954"/>
      <c r="L22" s="34"/>
      <c r="M22" s="422"/>
    </row>
    <row r="23" spans="1:13" ht="21" customHeight="1" x14ac:dyDescent="0.2">
      <c r="A23" s="943">
        <v>2</v>
      </c>
      <c r="B23" s="365"/>
      <c r="C23" s="374"/>
      <c r="D23" s="376"/>
      <c r="E23" s="379"/>
      <c r="F23" s="379"/>
      <c r="G23" s="979">
        <f>C23*E23</f>
        <v>0</v>
      </c>
      <c r="H23" s="980">
        <f>C23*F23</f>
        <v>0</v>
      </c>
      <c r="I23" s="186">
        <f>SUM(G23:H23)</f>
        <v>0</v>
      </c>
      <c r="J23" s="186">
        <f>I23*1.27</f>
        <v>0</v>
      </c>
      <c r="K23" s="954"/>
      <c r="L23" s="34"/>
      <c r="M23" s="422"/>
    </row>
    <row r="24" spans="1:13" ht="21" customHeight="1" x14ac:dyDescent="0.2">
      <c r="A24" s="943">
        <v>3</v>
      </c>
      <c r="B24" s="365"/>
      <c r="C24" s="374"/>
      <c r="D24" s="376"/>
      <c r="E24" s="379"/>
      <c r="F24" s="379"/>
      <c r="G24" s="979">
        <f>C24*E24</f>
        <v>0</v>
      </c>
      <c r="H24" s="980">
        <f>C24*F24</f>
        <v>0</v>
      </c>
      <c r="I24" s="186">
        <f>SUM(G24:H24)</f>
        <v>0</v>
      </c>
      <c r="J24" s="186">
        <f>I24*1.27</f>
        <v>0</v>
      </c>
      <c r="K24" s="954"/>
      <c r="L24" s="34"/>
      <c r="M24" s="422"/>
    </row>
    <row r="25" spans="1:13" ht="21" customHeight="1" x14ac:dyDescent="0.2">
      <c r="A25" s="943">
        <v>4</v>
      </c>
      <c r="B25" s="365"/>
      <c r="C25" s="374"/>
      <c r="D25" s="376"/>
      <c r="E25" s="379"/>
      <c r="F25" s="379"/>
      <c r="G25" s="979">
        <f>C25*E25</f>
        <v>0</v>
      </c>
      <c r="H25" s="980">
        <f>C25*F25</f>
        <v>0</v>
      </c>
      <c r="I25" s="186">
        <f>SUM(G25:H25)</f>
        <v>0</v>
      </c>
      <c r="J25" s="186">
        <f>I25*1.27</f>
        <v>0</v>
      </c>
      <c r="K25" s="954"/>
      <c r="L25" s="34"/>
      <c r="M25" s="422"/>
    </row>
    <row r="26" spans="1:13" ht="21" customHeight="1" thickBot="1" x14ac:dyDescent="0.25">
      <c r="A26" s="953">
        <v>5</v>
      </c>
      <c r="B26" s="561"/>
      <c r="C26" s="542"/>
      <c r="D26" s="541"/>
      <c r="E26" s="562"/>
      <c r="F26" s="562"/>
      <c r="G26" s="977">
        <f>C26*E26</f>
        <v>0</v>
      </c>
      <c r="H26" s="978">
        <f>C26*F26</f>
        <v>0</v>
      </c>
      <c r="I26" s="186">
        <f>SUM(G26:H26)</f>
        <v>0</v>
      </c>
      <c r="J26" s="186">
        <f>I26*1.27</f>
        <v>0</v>
      </c>
      <c r="K26" s="954"/>
      <c r="L26" s="34"/>
      <c r="M26" s="422"/>
    </row>
    <row r="27" spans="1:13" s="421" customFormat="1" ht="24.75" customHeight="1" thickBot="1" x14ac:dyDescent="0.25">
      <c r="A27" s="1110" t="s">
        <v>322</v>
      </c>
      <c r="B27" s="1111"/>
      <c r="C27" s="746"/>
      <c r="D27" s="747"/>
      <c r="E27" s="748"/>
      <c r="F27" s="749"/>
      <c r="G27" s="494">
        <f>ROUND(SUM(G22:G26),0)</f>
        <v>0</v>
      </c>
      <c r="H27" s="495">
        <f>ROUND(SUM(H22:H26),0)</f>
        <v>0</v>
      </c>
      <c r="I27" s="386">
        <f>ROUND(SUM(I22:I26),0)</f>
        <v>0</v>
      </c>
      <c r="J27" s="386">
        <f>ROUND(SUM(J22:J26),0)</f>
        <v>0</v>
      </c>
      <c r="K27" s="545"/>
      <c r="L27" s="419"/>
      <c r="M27" s="472"/>
    </row>
    <row r="28" spans="1:13" s="387" customFormat="1" ht="25.5" customHeight="1" thickTop="1" thickBot="1" x14ac:dyDescent="0.25">
      <c r="A28" s="1112" t="s">
        <v>20</v>
      </c>
      <c r="B28" s="1113"/>
      <c r="C28" s="1113"/>
      <c r="D28" s="1113"/>
      <c r="E28" s="1113"/>
      <c r="F28" s="1114"/>
      <c r="G28" s="498">
        <f>G20+G27</f>
        <v>0</v>
      </c>
      <c r="H28" s="499">
        <f>H20+H27</f>
        <v>0</v>
      </c>
      <c r="I28" s="386">
        <f>I20+I27</f>
        <v>0</v>
      </c>
      <c r="J28" s="386">
        <f>J20+J27</f>
        <v>0</v>
      </c>
      <c r="K28" s="1224"/>
    </row>
    <row r="29" spans="1:13" ht="13.5" thickTop="1" x14ac:dyDescent="0.2">
      <c r="A29" s="1109" t="s">
        <v>28</v>
      </c>
      <c r="B29" s="1109"/>
      <c r="C29" s="750"/>
      <c r="D29" s="207"/>
      <c r="E29" s="203"/>
      <c r="F29" s="203"/>
      <c r="G29" s="203"/>
      <c r="H29" s="203"/>
      <c r="I29" s="24"/>
      <c r="J29" s="24"/>
      <c r="K29" s="1224"/>
    </row>
    <row r="30" spans="1:13" ht="16.5" customHeight="1" x14ac:dyDescent="0.2">
      <c r="A30" s="1108" t="s">
        <v>269</v>
      </c>
      <c r="B30" s="1108"/>
      <c r="C30" s="1101">
        <f>J20</f>
        <v>0</v>
      </c>
      <c r="D30" s="1101"/>
      <c r="E30" s="12"/>
      <c r="F30" s="203"/>
      <c r="G30" s="203"/>
      <c r="H30" s="203"/>
      <c r="I30" s="10"/>
      <c r="J30" s="186"/>
      <c r="K30" s="186"/>
      <c r="L30" s="311"/>
      <c r="M30" s="619"/>
    </row>
    <row r="31" spans="1:13" ht="3.75" customHeight="1" x14ac:dyDescent="0.2">
      <c r="A31" s="475"/>
      <c r="B31" s="207"/>
      <c r="C31" s="259"/>
      <c r="D31" s="280"/>
      <c r="E31" s="12"/>
      <c r="F31" s="203"/>
      <c r="G31" s="203"/>
      <c r="H31" s="203"/>
      <c r="I31" s="10"/>
      <c r="J31" s="186"/>
      <c r="K31" s="186"/>
      <c r="L31" s="311"/>
      <c r="M31" s="619"/>
    </row>
    <row r="32" spans="1:13" ht="16.5" customHeight="1" x14ac:dyDescent="0.2">
      <c r="A32" s="1107" t="s">
        <v>270</v>
      </c>
      <c r="B32" s="1107"/>
      <c r="C32" s="1102">
        <f>J27</f>
        <v>0</v>
      </c>
      <c r="D32" s="1102"/>
      <c r="E32" s="12"/>
      <c r="F32" s="203"/>
      <c r="G32" s="203"/>
      <c r="H32" s="203"/>
      <c r="I32" s="10"/>
      <c r="J32" s="186"/>
      <c r="K32" s="186"/>
      <c r="L32" s="311"/>
      <c r="M32" s="619"/>
    </row>
    <row r="33" spans="1:13" ht="3.75" customHeight="1" x14ac:dyDescent="0.2">
      <c r="A33" s="475"/>
      <c r="B33" s="207"/>
      <c r="C33" s="259"/>
      <c r="D33" s="280"/>
      <c r="E33" s="12"/>
      <c r="F33" s="203"/>
      <c r="G33" s="203"/>
      <c r="H33" s="203"/>
      <c r="I33" s="10"/>
      <c r="J33" s="186"/>
      <c r="K33" s="186"/>
      <c r="L33" s="311"/>
      <c r="M33" s="619"/>
    </row>
    <row r="34" spans="1:13" ht="16.5" customHeight="1" x14ac:dyDescent="0.25">
      <c r="A34" s="1100" t="s">
        <v>141</v>
      </c>
      <c r="B34" s="1100"/>
      <c r="C34" s="1103">
        <f>SUM(C30:D33)</f>
        <v>0</v>
      </c>
      <c r="D34" s="1104"/>
      <c r="E34" s="476" t="str">
        <f>IF(C34=J28,"","Hiba!")</f>
        <v/>
      </c>
      <c r="F34" s="203"/>
      <c r="G34" s="203"/>
      <c r="H34" s="203"/>
      <c r="I34" s="10"/>
      <c r="J34" s="186"/>
      <c r="K34" s="186"/>
      <c r="L34" s="311"/>
      <c r="M34" s="619"/>
    </row>
    <row r="35" spans="1:13" x14ac:dyDescent="0.2">
      <c r="I35" s="24"/>
      <c r="J35" s="24"/>
      <c r="K35" s="323"/>
    </row>
    <row r="36" spans="1:13" x14ac:dyDescent="0.2">
      <c r="I36" s="24"/>
      <c r="J36" s="24"/>
      <c r="K36" s="323"/>
    </row>
    <row r="37" spans="1:13" x14ac:dyDescent="0.2">
      <c r="K37" s="536"/>
    </row>
    <row r="38" spans="1:13" x14ac:dyDescent="0.2">
      <c r="K38" s="536"/>
    </row>
    <row r="41" spans="1:13" x14ac:dyDescent="0.2">
      <c r="K41" s="323"/>
    </row>
    <row r="42" spans="1:13" x14ac:dyDescent="0.2">
      <c r="K42" s="323"/>
    </row>
    <row r="43" spans="1:13" x14ac:dyDescent="0.2">
      <c r="K43" s="323"/>
    </row>
    <row r="44" spans="1:13" x14ac:dyDescent="0.2">
      <c r="K44" s="323"/>
    </row>
    <row r="45" spans="1:13" x14ac:dyDescent="0.2">
      <c r="K45" s="323"/>
    </row>
    <row r="46" spans="1:13" x14ac:dyDescent="0.2">
      <c r="K46" s="323"/>
    </row>
    <row r="47" spans="1:13" x14ac:dyDescent="0.2">
      <c r="K47" s="323"/>
    </row>
    <row r="48" spans="1:13" x14ac:dyDescent="0.2">
      <c r="A48" s="526"/>
      <c r="K48" s="323"/>
    </row>
    <row r="49" spans="11:11" x14ac:dyDescent="0.2">
      <c r="K49" s="323"/>
    </row>
    <row r="50" spans="11:11" x14ac:dyDescent="0.2">
      <c r="K50" s="323"/>
    </row>
    <row r="51" spans="11:11" x14ac:dyDescent="0.2">
      <c r="K51" s="323"/>
    </row>
    <row r="52" spans="11:11" x14ac:dyDescent="0.2">
      <c r="K52" s="323"/>
    </row>
    <row r="53" spans="11:11" x14ac:dyDescent="0.2">
      <c r="K53" s="323"/>
    </row>
    <row r="54" spans="11:11" x14ac:dyDescent="0.2">
      <c r="K54" s="323"/>
    </row>
    <row r="55" spans="11:11" x14ac:dyDescent="0.2">
      <c r="K55" s="323"/>
    </row>
    <row r="61" spans="11:11" x14ac:dyDescent="0.2">
      <c r="K61" s="546"/>
    </row>
  </sheetData>
  <sheetProtection password="C90E" sheet="1" formatRows="0" insertRows="0"/>
  <customSheetViews>
    <customSheetView guid="{9DBB59B6-7CA7-4085-97B7-26C01D2F3151}" showPageBreaks="1" printArea="1" hiddenColumns="1" view="pageBreakPreview">
      <pane xSplit="1" ySplit="3" topLeftCell="B4" activePane="bottomRight" state="frozen"/>
      <selection pane="bottomRight" activeCell="B10" sqref="B10"/>
      <pageMargins left="0.23622047244094491" right="0.23622047244094491" top="0.86614173228346458" bottom="0.43307086614173229" header="0.43307086614173229" footer="0.27559055118110237"/>
      <printOptions horizontalCentered="1"/>
      <pageSetup paperSize="9" scale="75" orientation="portrait" r:id="rId1"/>
      <headerFooter>
        <oddHeader xml:space="preserve">&amp;L&amp;"Arial,Félkövér dőlt"&amp;12Árajánlat&amp;R&amp;"Arial,Félkövér dőlt"&amp;12Táv- vagy Központi fűtési vezetékek korszerűsítése </oddHeader>
        <oddFooter>&amp;L&amp;"Arial CE,Dőlt"&amp;D&amp;R&amp;"Arial CE,Dőlt"&amp;P / &amp;N</oddFooter>
      </headerFooter>
    </customSheetView>
    <customSheetView guid="{EE51D86B-4CFE-43E2-AFCF-72BE57CFC368}" showRuler="0">
      <pane xSplit="1" ySplit="2" topLeftCell="B6" activePane="bottomRight" state="frozen"/>
      <selection pane="bottomRight" activeCell="F8" sqref="F8"/>
      <pageMargins left="0.47244094488188981" right="0.35433070866141736" top="0.98425196850393704" bottom="0.98425196850393704" header="0.51181102362204722" footer="0.51181102362204722"/>
      <printOptions horizontalCentered="1"/>
      <pageSetup paperSize="9" scale="80" orientation="portrait" r:id="rId2"/>
      <headerFooter alignWithMargins="0">
        <oddHeader>&amp;C&amp;"Times New Roman,Félkövér"&amp;12Költségvetés&amp;R&amp;"Times New Roman,Félkövér"&amp;12Fűtéskorszerűsítés - átkötő szakasz</oddHeader>
      </headerFooter>
    </customSheetView>
  </customSheetViews>
  <mergeCells count="16">
    <mergeCell ref="A1:H1"/>
    <mergeCell ref="K28:K29"/>
    <mergeCell ref="A2:D2"/>
    <mergeCell ref="C30:D30"/>
    <mergeCell ref="C32:D32"/>
    <mergeCell ref="A27:B27"/>
    <mergeCell ref="A30:B30"/>
    <mergeCell ref="A32:B32"/>
    <mergeCell ref="A34:B34"/>
    <mergeCell ref="E2:H2"/>
    <mergeCell ref="A20:B20"/>
    <mergeCell ref="C34:D34"/>
    <mergeCell ref="A29:B29"/>
    <mergeCell ref="A4:H4"/>
    <mergeCell ref="A21:H21"/>
    <mergeCell ref="A28:F28"/>
  </mergeCells>
  <phoneticPr fontId="25" type="noConversion"/>
  <dataValidations count="1">
    <dataValidation type="decimal" showInputMessage="1" showErrorMessage="1" sqref="C5:C19 E5:F19 C22:C26 E22:F26">
      <formula1>0</formula1>
      <formula2>1000000000</formula2>
    </dataValidation>
  </dataValidations>
  <printOptions horizontalCentered="1"/>
  <pageMargins left="0.23622047244094491" right="0.23622047244094491" top="0.86614173228346458" bottom="0.43307086614173229" header="0.43307086614173229" footer="0.27559055118110237"/>
  <pageSetup paperSize="9" scale="75" orientation="portrait" r:id="rId3"/>
  <headerFooter>
    <oddHeader xml:space="preserve">&amp;L&amp;"Arial,Félkövér dőlt"&amp;12Árajánlat&amp;R&amp;"Arial,Félkövér dőlt"&amp;12Táv- vagy Központi fűtési vezetékek korszerűsítése </oddHeader>
    <oddFooter>&amp;L&amp;"Arial CE,Dőlt"&amp;D&amp;R&amp;"Arial CE,Dőlt"&amp;P / &amp;N</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8"/>
  <dimension ref="A1:N49"/>
  <sheetViews>
    <sheetView view="pageBreakPreview" zoomScaleSheetLayoutView="100" workbookViewId="0">
      <pane xSplit="1" ySplit="3" topLeftCell="B4" activePane="bottomRight" state="frozen"/>
      <selection activeCell="I33" sqref="I33:J33"/>
      <selection pane="topRight" activeCell="I33" sqref="I33:J33"/>
      <selection pane="bottomLeft" activeCell="I33" sqref="I33:J33"/>
      <selection pane="bottomRight" activeCell="B5" sqref="B5"/>
    </sheetView>
  </sheetViews>
  <sheetFormatPr defaultRowHeight="12.75" x14ac:dyDescent="0.2"/>
  <cols>
    <col min="1" max="1" width="3.7109375" style="466" customWidth="1"/>
    <col min="2" max="2" width="55.7109375" style="2" customWidth="1"/>
    <col min="3" max="3" width="7.42578125" style="5" customWidth="1"/>
    <col min="4" max="4" width="8.85546875" style="49" customWidth="1"/>
    <col min="5" max="5" width="6.140625" style="2" bestFit="1" customWidth="1"/>
    <col min="6" max="7" width="8.7109375" style="10" customWidth="1"/>
    <col min="8" max="9" width="13.140625" style="10" customWidth="1"/>
    <col min="10" max="10" width="13.140625" style="537" hidden="1" customWidth="1"/>
    <col min="11" max="11" width="14.140625" style="537" hidden="1" customWidth="1"/>
    <col min="12" max="12" width="30.7109375" style="466" customWidth="1"/>
    <col min="13" max="16384" width="9.140625" style="2"/>
  </cols>
  <sheetData>
    <row r="1" spans="1:14" ht="21.75" customHeight="1" thickBot="1" x14ac:dyDescent="0.25">
      <c r="A1" s="1249" t="str">
        <f>'Árajánlat összesítő'!B25</f>
        <v>Házközponti Hőtermelő berendezés beépítése, korszerűsítése</v>
      </c>
      <c r="B1" s="1249"/>
      <c r="C1" s="1249"/>
      <c r="D1" s="1249"/>
      <c r="E1" s="1249"/>
      <c r="F1" s="1249"/>
      <c r="G1" s="1249"/>
      <c r="H1" s="1249"/>
      <c r="I1" s="1249"/>
      <c r="J1" s="279"/>
      <c r="K1" s="279"/>
      <c r="L1" s="290"/>
      <c r="M1" s="318"/>
    </row>
    <row r="2" spans="1:14" ht="18.75" customHeight="1" x14ac:dyDescent="0.2">
      <c r="A2" s="1130">
        <f>'Árajánlat összesítő'!B1</f>
        <v>0</v>
      </c>
      <c r="B2" s="1131"/>
      <c r="C2" s="1131"/>
      <c r="D2" s="1131"/>
      <c r="E2" s="1131"/>
      <c r="F2" s="1243" t="s">
        <v>32</v>
      </c>
      <c r="G2" s="1243"/>
      <c r="H2" s="1243"/>
      <c r="I2" s="1244"/>
      <c r="J2" s="557"/>
      <c r="K2" s="557"/>
    </row>
    <row r="3" spans="1:14" s="5" customFormat="1" ht="26.25" thickBot="1" x14ac:dyDescent="0.25">
      <c r="A3" s="751" t="s">
        <v>6</v>
      </c>
      <c r="B3" s="752" t="s">
        <v>307</v>
      </c>
      <c r="C3" s="753" t="s">
        <v>69</v>
      </c>
      <c r="D3" s="754" t="s">
        <v>348</v>
      </c>
      <c r="E3" s="754" t="s">
        <v>9</v>
      </c>
      <c r="F3" s="755" t="s">
        <v>10</v>
      </c>
      <c r="G3" s="755" t="s">
        <v>34</v>
      </c>
      <c r="H3" s="755" t="s">
        <v>309</v>
      </c>
      <c r="I3" s="756" t="s">
        <v>308</v>
      </c>
      <c r="J3" s="361" t="s">
        <v>0</v>
      </c>
      <c r="K3" s="361" t="s">
        <v>1</v>
      </c>
      <c r="L3" s="84" t="s">
        <v>37</v>
      </c>
      <c r="M3" s="84"/>
    </row>
    <row r="4" spans="1:14" ht="27.75" customHeight="1" thickBot="1" x14ac:dyDescent="0.25">
      <c r="A4" s="1121" t="s">
        <v>268</v>
      </c>
      <c r="B4" s="1122"/>
      <c r="C4" s="1122"/>
      <c r="D4" s="1122"/>
      <c r="E4" s="1122"/>
      <c r="F4" s="1122"/>
      <c r="G4" s="1122"/>
      <c r="H4" s="1122"/>
      <c r="I4" s="1123"/>
      <c r="J4" s="256"/>
      <c r="K4" s="256"/>
      <c r="L4" s="311"/>
      <c r="M4" s="467"/>
    </row>
    <row r="5" spans="1:14" ht="15.75" x14ac:dyDescent="0.2">
      <c r="A5" s="1278">
        <v>1</v>
      </c>
      <c r="B5" s="629"/>
      <c r="C5" s="683"/>
      <c r="D5" s="1279"/>
      <c r="E5" s="1280"/>
      <c r="F5" s="1282"/>
      <c r="G5" s="1282"/>
      <c r="H5" s="1283">
        <f>D5*F5</f>
        <v>0</v>
      </c>
      <c r="I5" s="1284">
        <f>D5*G5</f>
        <v>0</v>
      </c>
      <c r="J5" s="196">
        <f>SUM(H5:I5)</f>
        <v>0</v>
      </c>
      <c r="K5" s="196">
        <f>J5*1.27</f>
        <v>0</v>
      </c>
      <c r="L5" s="1224"/>
      <c r="M5" s="34"/>
      <c r="N5" s="422"/>
    </row>
    <row r="6" spans="1:14" ht="16.5" thickBot="1" x14ac:dyDescent="0.25">
      <c r="A6" s="1276"/>
      <c r="B6" s="759" t="s">
        <v>74</v>
      </c>
      <c r="C6" s="707"/>
      <c r="D6" s="1266"/>
      <c r="E6" s="1281"/>
      <c r="F6" s="1270"/>
      <c r="G6" s="1270"/>
      <c r="H6" s="1272"/>
      <c r="I6" s="1274"/>
      <c r="J6" s="196"/>
      <c r="K6" s="196"/>
      <c r="L6" s="1224"/>
      <c r="M6" s="34"/>
      <c r="N6" s="422"/>
    </row>
    <row r="7" spans="1:14" ht="16.5" thickTop="1" x14ac:dyDescent="0.2">
      <c r="A7" s="1124">
        <v>2</v>
      </c>
      <c r="B7" s="758"/>
      <c r="C7" s="706"/>
      <c r="D7" s="1265"/>
      <c r="E7" s="1285"/>
      <c r="F7" s="1142"/>
      <c r="G7" s="1142"/>
      <c r="H7" s="1161">
        <f>D7*F7</f>
        <v>0</v>
      </c>
      <c r="I7" s="1141">
        <f>D7*G7</f>
        <v>0</v>
      </c>
      <c r="J7" s="196">
        <f>SUM(H7:I7)</f>
        <v>0</v>
      </c>
      <c r="K7" s="196">
        <f>J7*1.27</f>
        <v>0</v>
      </c>
      <c r="L7" s="1224"/>
      <c r="M7" s="34"/>
      <c r="N7" s="422"/>
    </row>
    <row r="8" spans="1:14" ht="15.75" x14ac:dyDescent="0.2">
      <c r="A8" s="1115"/>
      <c r="B8" s="187"/>
      <c r="C8" s="684"/>
      <c r="D8" s="1264"/>
      <c r="E8" s="1286"/>
      <c r="F8" s="1137"/>
      <c r="G8" s="1137"/>
      <c r="H8" s="1138"/>
      <c r="I8" s="1166"/>
      <c r="J8" s="196"/>
      <c r="K8" s="196"/>
      <c r="L8" s="1224"/>
      <c r="M8" s="34"/>
      <c r="N8" s="422"/>
    </row>
    <row r="9" spans="1:14" ht="15.75" x14ac:dyDescent="0.2">
      <c r="A9" s="1115">
        <v>3</v>
      </c>
      <c r="B9" s="632"/>
      <c r="C9" s="685"/>
      <c r="D9" s="1264"/>
      <c r="E9" s="1286"/>
      <c r="F9" s="1137"/>
      <c r="G9" s="1137"/>
      <c r="H9" s="1138">
        <f>D9*F9</f>
        <v>0</v>
      </c>
      <c r="I9" s="1166">
        <f>D9*G9</f>
        <v>0</v>
      </c>
      <c r="J9" s="196">
        <f>SUM(H9:I9)</f>
        <v>0</v>
      </c>
      <c r="K9" s="196">
        <f>J9*1.27</f>
        <v>0</v>
      </c>
      <c r="L9" s="1224"/>
      <c r="M9" s="34"/>
      <c r="N9" s="422"/>
    </row>
    <row r="10" spans="1:14" ht="15.75" x14ac:dyDescent="0.2">
      <c r="A10" s="1115"/>
      <c r="B10" s="187"/>
      <c r="C10" s="684"/>
      <c r="D10" s="1264"/>
      <c r="E10" s="1286"/>
      <c r="F10" s="1137"/>
      <c r="G10" s="1137"/>
      <c r="H10" s="1138"/>
      <c r="I10" s="1166"/>
      <c r="J10" s="196"/>
      <c r="K10" s="196"/>
      <c r="L10" s="1224"/>
      <c r="M10" s="34"/>
      <c r="N10" s="422"/>
    </row>
    <row r="11" spans="1:14" x14ac:dyDescent="0.2">
      <c r="A11" s="943">
        <v>4</v>
      </c>
      <c r="B11" s="365"/>
      <c r="C11" s="382"/>
      <c r="D11" s="374"/>
      <c r="E11" s="376"/>
      <c r="F11" s="379"/>
      <c r="G11" s="379"/>
      <c r="H11" s="979">
        <f t="shared" ref="H11:H17" si="0">D11*F11</f>
        <v>0</v>
      </c>
      <c r="I11" s="980">
        <f t="shared" ref="I11:I17" si="1">D11*G11</f>
        <v>0</v>
      </c>
      <c r="J11" s="186">
        <f t="shared" ref="J11:J17" si="2">SUM(H11:I11)</f>
        <v>0</v>
      </c>
      <c r="K11" s="186">
        <f t="shared" ref="K11:K17" si="3">J11*1.27</f>
        <v>0</v>
      </c>
      <c r="L11" s="954"/>
      <c r="M11" s="34"/>
      <c r="N11" s="422"/>
    </row>
    <row r="12" spans="1:14" x14ac:dyDescent="0.2">
      <c r="A12" s="943">
        <v>5</v>
      </c>
      <c r="B12" s="365"/>
      <c r="C12" s="382"/>
      <c r="D12" s="374"/>
      <c r="E12" s="376"/>
      <c r="F12" s="379"/>
      <c r="G12" s="379"/>
      <c r="H12" s="979">
        <f t="shared" si="0"/>
        <v>0</v>
      </c>
      <c r="I12" s="980">
        <f t="shared" si="1"/>
        <v>0</v>
      </c>
      <c r="J12" s="186">
        <f t="shared" si="2"/>
        <v>0</v>
      </c>
      <c r="K12" s="186">
        <f t="shared" si="3"/>
        <v>0</v>
      </c>
      <c r="L12" s="954"/>
      <c r="M12" s="34"/>
      <c r="N12" s="422"/>
    </row>
    <row r="13" spans="1:14" x14ac:dyDescent="0.2">
      <c r="A13" s="943">
        <v>6</v>
      </c>
      <c r="B13" s="365"/>
      <c r="C13" s="382"/>
      <c r="D13" s="374"/>
      <c r="E13" s="376"/>
      <c r="F13" s="379"/>
      <c r="G13" s="379"/>
      <c r="H13" s="979">
        <f t="shared" si="0"/>
        <v>0</v>
      </c>
      <c r="I13" s="980">
        <f t="shared" si="1"/>
        <v>0</v>
      </c>
      <c r="J13" s="186">
        <f t="shared" si="2"/>
        <v>0</v>
      </c>
      <c r="K13" s="186">
        <f t="shared" si="3"/>
        <v>0</v>
      </c>
      <c r="L13" s="954"/>
      <c r="M13" s="34"/>
      <c r="N13" s="422"/>
    </row>
    <row r="14" spans="1:14" x14ac:dyDescent="0.2">
      <c r="A14" s="943">
        <v>7</v>
      </c>
      <c r="B14" s="365"/>
      <c r="C14" s="382"/>
      <c r="D14" s="374"/>
      <c r="E14" s="376"/>
      <c r="F14" s="379"/>
      <c r="G14" s="379"/>
      <c r="H14" s="979">
        <f t="shared" si="0"/>
        <v>0</v>
      </c>
      <c r="I14" s="980">
        <f t="shared" si="1"/>
        <v>0</v>
      </c>
      <c r="J14" s="186">
        <f t="shared" si="2"/>
        <v>0</v>
      </c>
      <c r="K14" s="186">
        <f t="shared" si="3"/>
        <v>0</v>
      </c>
      <c r="L14" s="954"/>
      <c r="M14" s="34"/>
      <c r="N14" s="422"/>
    </row>
    <row r="15" spans="1:14" x14ac:dyDescent="0.2">
      <c r="A15" s="943">
        <v>8</v>
      </c>
      <c r="B15" s="365"/>
      <c r="C15" s="382"/>
      <c r="D15" s="374"/>
      <c r="E15" s="376"/>
      <c r="F15" s="379"/>
      <c r="G15" s="379"/>
      <c r="H15" s="979">
        <f t="shared" si="0"/>
        <v>0</v>
      </c>
      <c r="I15" s="980">
        <f t="shared" si="1"/>
        <v>0</v>
      </c>
      <c r="J15" s="186">
        <f t="shared" si="2"/>
        <v>0</v>
      </c>
      <c r="K15" s="186">
        <f t="shared" si="3"/>
        <v>0</v>
      </c>
      <c r="L15" s="954"/>
      <c r="M15" s="34"/>
      <c r="N15" s="422"/>
    </row>
    <row r="16" spans="1:14" x14ac:dyDescent="0.2">
      <c r="A16" s="943">
        <v>9</v>
      </c>
      <c r="B16" s="365"/>
      <c r="C16" s="382"/>
      <c r="D16" s="374"/>
      <c r="E16" s="376"/>
      <c r="F16" s="379"/>
      <c r="G16" s="379"/>
      <c r="H16" s="979">
        <f t="shared" si="0"/>
        <v>0</v>
      </c>
      <c r="I16" s="980">
        <f t="shared" si="1"/>
        <v>0</v>
      </c>
      <c r="J16" s="186">
        <f t="shared" si="2"/>
        <v>0</v>
      </c>
      <c r="K16" s="186">
        <f t="shared" si="3"/>
        <v>0</v>
      </c>
      <c r="L16" s="954"/>
      <c r="M16" s="34"/>
      <c r="N16" s="422"/>
    </row>
    <row r="17" spans="1:14" s="537" customFormat="1" ht="13.5" thickBot="1" x14ac:dyDescent="0.25">
      <c r="A17" s="953">
        <v>10</v>
      </c>
      <c r="B17" s="541"/>
      <c r="C17" s="559"/>
      <c r="D17" s="559"/>
      <c r="E17" s="541"/>
      <c r="F17" s="541"/>
      <c r="G17" s="541"/>
      <c r="H17" s="977">
        <f t="shared" si="0"/>
        <v>0</v>
      </c>
      <c r="I17" s="978">
        <f t="shared" si="1"/>
        <v>0</v>
      </c>
      <c r="J17" s="186">
        <f t="shared" si="2"/>
        <v>0</v>
      </c>
      <c r="K17" s="186">
        <f t="shared" si="3"/>
        <v>0</v>
      </c>
      <c r="L17" s="954"/>
      <c r="M17" s="34"/>
    </row>
    <row r="18" spans="1:14" s="539" customFormat="1" ht="24" customHeight="1" thickBot="1" x14ac:dyDescent="0.25">
      <c r="A18" s="1118" t="s">
        <v>321</v>
      </c>
      <c r="B18" s="1119"/>
      <c r="C18" s="740"/>
      <c r="D18" s="741"/>
      <c r="E18" s="742"/>
      <c r="F18" s="743"/>
      <c r="G18" s="744"/>
      <c r="H18" s="496">
        <f>ROUND(SUM(H5:H17),0)</f>
        <v>0</v>
      </c>
      <c r="I18" s="497">
        <f>ROUND(SUM(I5:I17),0)</f>
        <v>0</v>
      </c>
      <c r="J18" s="386">
        <f>ROUND(SUM(J5:J17),0)</f>
        <v>0</v>
      </c>
      <c r="K18" s="386">
        <f>ROUND(SUM(K5:K17),0)</f>
        <v>0</v>
      </c>
      <c r="L18" s="545"/>
      <c r="M18" s="419"/>
    </row>
    <row r="19" spans="1:14" ht="27.75" customHeight="1" thickBot="1" x14ac:dyDescent="0.25">
      <c r="A19" s="1121" t="s">
        <v>267</v>
      </c>
      <c r="B19" s="1122"/>
      <c r="C19" s="1122"/>
      <c r="D19" s="1122"/>
      <c r="E19" s="1122"/>
      <c r="F19" s="1122"/>
      <c r="G19" s="1122"/>
      <c r="H19" s="1122"/>
      <c r="I19" s="1123"/>
      <c r="J19" s="256"/>
      <c r="K19" s="256"/>
      <c r="L19" s="311"/>
      <c r="M19" s="467"/>
    </row>
    <row r="20" spans="1:14" s="537" customFormat="1" ht="15.75" x14ac:dyDescent="0.2">
      <c r="A20" s="1211">
        <v>1</v>
      </c>
      <c r="B20" s="629"/>
      <c r="C20" s="683"/>
      <c r="D20" s="1265"/>
      <c r="E20" s="1285"/>
      <c r="F20" s="1142"/>
      <c r="G20" s="1142"/>
      <c r="H20" s="1161">
        <f>D20*F20</f>
        <v>0</v>
      </c>
      <c r="I20" s="1141">
        <f>D20*G20</f>
        <v>0</v>
      </c>
      <c r="J20" s="196">
        <f>SUM(H20:I20)</f>
        <v>0</v>
      </c>
      <c r="K20" s="196">
        <f>J20*1.27</f>
        <v>0</v>
      </c>
      <c r="L20" s="1224"/>
      <c r="M20" s="34"/>
    </row>
    <row r="21" spans="1:14" s="537" customFormat="1" ht="15.75" x14ac:dyDescent="0.2">
      <c r="A21" s="1258"/>
      <c r="B21" s="35"/>
      <c r="C21" s="684"/>
      <c r="D21" s="1264"/>
      <c r="E21" s="1286"/>
      <c r="F21" s="1137"/>
      <c r="G21" s="1137"/>
      <c r="H21" s="1138"/>
      <c r="I21" s="1166"/>
      <c r="J21" s="196"/>
      <c r="K21" s="196"/>
      <c r="L21" s="1224"/>
      <c r="M21" s="34"/>
    </row>
    <row r="22" spans="1:14" x14ac:dyDescent="0.2">
      <c r="A22" s="943">
        <v>2</v>
      </c>
      <c r="B22" s="365"/>
      <c r="C22" s="382"/>
      <c r="D22" s="374"/>
      <c r="E22" s="376"/>
      <c r="F22" s="379"/>
      <c r="G22" s="379"/>
      <c r="H22" s="979">
        <f>D22*F22</f>
        <v>0</v>
      </c>
      <c r="I22" s="980">
        <f>D22*G22</f>
        <v>0</v>
      </c>
      <c r="J22" s="186">
        <f>SUM(H22:I22)</f>
        <v>0</v>
      </c>
      <c r="K22" s="186">
        <f>J22*1.27</f>
        <v>0</v>
      </c>
      <c r="L22" s="954"/>
      <c r="M22" s="34"/>
      <c r="N22" s="422"/>
    </row>
    <row r="23" spans="1:14" x14ac:dyDescent="0.2">
      <c r="A23" s="943">
        <v>3</v>
      </c>
      <c r="B23" s="365"/>
      <c r="C23" s="382"/>
      <c r="D23" s="374"/>
      <c r="E23" s="376"/>
      <c r="F23" s="379"/>
      <c r="G23" s="379"/>
      <c r="H23" s="979">
        <f>D23*F23</f>
        <v>0</v>
      </c>
      <c r="I23" s="980">
        <f>D23*G23</f>
        <v>0</v>
      </c>
      <c r="J23" s="186">
        <f>SUM(H23:I23)</f>
        <v>0</v>
      </c>
      <c r="K23" s="186">
        <f>J23*1.27</f>
        <v>0</v>
      </c>
      <c r="L23" s="954"/>
      <c r="M23" s="34"/>
      <c r="N23" s="422"/>
    </row>
    <row r="24" spans="1:14" x14ac:dyDescent="0.2">
      <c r="A24" s="943">
        <v>4</v>
      </c>
      <c r="B24" s="365"/>
      <c r="C24" s="382"/>
      <c r="D24" s="374"/>
      <c r="E24" s="376"/>
      <c r="F24" s="379"/>
      <c r="G24" s="379"/>
      <c r="H24" s="979">
        <f>D24*F24</f>
        <v>0</v>
      </c>
      <c r="I24" s="980">
        <f>D24*G24</f>
        <v>0</v>
      </c>
      <c r="J24" s="186">
        <f>SUM(H24:I24)</f>
        <v>0</v>
      </c>
      <c r="K24" s="186">
        <f>J24*1.27</f>
        <v>0</v>
      </c>
      <c r="L24" s="954"/>
      <c r="M24" s="34"/>
      <c r="N24" s="422"/>
    </row>
    <row r="25" spans="1:14" s="422" customFormat="1" ht="13.5" thickBot="1" x14ac:dyDescent="0.25">
      <c r="A25" s="953">
        <v>5</v>
      </c>
      <c r="B25" s="541"/>
      <c r="C25" s="559"/>
      <c r="D25" s="559"/>
      <c r="E25" s="541"/>
      <c r="F25" s="541"/>
      <c r="G25" s="541"/>
      <c r="H25" s="977">
        <f>D25*F25</f>
        <v>0</v>
      </c>
      <c r="I25" s="978">
        <f>D25*G25</f>
        <v>0</v>
      </c>
      <c r="J25" s="186">
        <f>SUM(H25:I25)</f>
        <v>0</v>
      </c>
      <c r="K25" s="186">
        <f>J25*1.27</f>
        <v>0</v>
      </c>
      <c r="L25" s="536"/>
      <c r="M25" s="34"/>
    </row>
    <row r="26" spans="1:14" s="421" customFormat="1" ht="24" customHeight="1" thickBot="1" x14ac:dyDescent="0.25">
      <c r="A26" s="1110" t="s">
        <v>322</v>
      </c>
      <c r="B26" s="1111"/>
      <c r="C26" s="745"/>
      <c r="D26" s="746"/>
      <c r="E26" s="747"/>
      <c r="F26" s="748"/>
      <c r="G26" s="749"/>
      <c r="H26" s="494">
        <f>ROUND(SUM(H20:H25),0)</f>
        <v>0</v>
      </c>
      <c r="I26" s="495">
        <f>ROUND(SUM(I20:I25),0)</f>
        <v>0</v>
      </c>
      <c r="J26" s="386">
        <f>ROUND(SUM(J20:J25),0)</f>
        <v>0</v>
      </c>
      <c r="K26" s="386">
        <f>ROUND(SUM(K20:K25),0)</f>
        <v>0</v>
      </c>
      <c r="L26" s="558"/>
      <c r="M26" s="419"/>
      <c r="N26" s="472"/>
    </row>
    <row r="27" spans="1:14" s="387" customFormat="1" ht="25.5" customHeight="1" thickTop="1" thickBot="1" x14ac:dyDescent="0.25">
      <c r="A27" s="1112" t="s">
        <v>20</v>
      </c>
      <c r="B27" s="1113"/>
      <c r="C27" s="1113"/>
      <c r="D27" s="1113"/>
      <c r="E27" s="1113"/>
      <c r="F27" s="1113"/>
      <c r="G27" s="1114"/>
      <c r="H27" s="498">
        <f>H18+H26</f>
        <v>0</v>
      </c>
      <c r="I27" s="499">
        <f>I18+I26</f>
        <v>0</v>
      </c>
      <c r="J27" s="386">
        <f>J18+J26</f>
        <v>0</v>
      </c>
      <c r="K27" s="386">
        <f>K18+K26</f>
        <v>0</v>
      </c>
      <c r="L27" s="540"/>
    </row>
    <row r="28" spans="1:14" ht="13.5" thickTop="1" x14ac:dyDescent="0.2">
      <c r="A28" s="1109" t="s">
        <v>28</v>
      </c>
      <c r="B28" s="1109"/>
      <c r="C28" s="195"/>
      <c r="D28" s="750"/>
      <c r="E28" s="207"/>
      <c r="F28" s="203"/>
      <c r="G28" s="203"/>
      <c r="H28" s="203"/>
      <c r="I28" s="203"/>
      <c r="J28" s="24"/>
      <c r="K28" s="24"/>
    </row>
    <row r="29" spans="1:14" ht="16.5" customHeight="1" x14ac:dyDescent="0.2">
      <c r="A29" s="1108" t="s">
        <v>269</v>
      </c>
      <c r="B29" s="1108"/>
      <c r="C29" s="1101">
        <f>K18</f>
        <v>0</v>
      </c>
      <c r="D29" s="1101"/>
      <c r="E29" s="12"/>
      <c r="F29" s="203"/>
      <c r="G29" s="203"/>
      <c r="H29" s="203"/>
      <c r="I29" s="203"/>
      <c r="J29" s="186"/>
      <c r="K29" s="186"/>
      <c r="L29" s="311"/>
      <c r="M29" s="619"/>
    </row>
    <row r="30" spans="1:14" ht="3.75" customHeight="1" x14ac:dyDescent="0.2">
      <c r="A30" s="475"/>
      <c r="B30" s="207"/>
      <c r="C30" s="259"/>
      <c r="D30" s="280"/>
      <c r="E30" s="12"/>
      <c r="F30" s="203"/>
      <c r="G30" s="203"/>
      <c r="H30" s="203"/>
      <c r="I30" s="203"/>
      <c r="J30" s="186"/>
      <c r="K30" s="186"/>
      <c r="L30" s="311"/>
      <c r="M30" s="619"/>
    </row>
    <row r="31" spans="1:14" ht="16.5" customHeight="1" x14ac:dyDescent="0.2">
      <c r="A31" s="1107" t="s">
        <v>270</v>
      </c>
      <c r="B31" s="1107"/>
      <c r="C31" s="1102">
        <f>K26</f>
        <v>0</v>
      </c>
      <c r="D31" s="1102"/>
      <c r="E31" s="12"/>
      <c r="F31" s="203"/>
      <c r="G31" s="203"/>
      <c r="H31" s="203"/>
      <c r="I31" s="203"/>
      <c r="J31" s="186"/>
      <c r="K31" s="186"/>
      <c r="L31" s="311"/>
      <c r="M31" s="619"/>
    </row>
    <row r="32" spans="1:14" ht="3.75" customHeight="1" x14ac:dyDescent="0.2">
      <c r="A32" s="475"/>
      <c r="B32" s="207"/>
      <c r="C32" s="259"/>
      <c r="D32" s="280"/>
      <c r="E32" s="12"/>
      <c r="F32" s="203"/>
      <c r="G32" s="203"/>
      <c r="H32" s="203"/>
      <c r="I32" s="203"/>
      <c r="J32" s="186"/>
      <c r="K32" s="186"/>
      <c r="L32" s="311"/>
      <c r="M32" s="619"/>
    </row>
    <row r="33" spans="1:13" ht="16.5" customHeight="1" x14ac:dyDescent="0.25">
      <c r="A33" s="1100" t="s">
        <v>141</v>
      </c>
      <c r="B33" s="1100"/>
      <c r="C33" s="1103">
        <f>SUM(C29:D32)</f>
        <v>0</v>
      </c>
      <c r="D33" s="1104"/>
      <c r="E33" s="476" t="str">
        <f>IF(C33=K27,"","Hiba!")</f>
        <v/>
      </c>
      <c r="F33" s="203"/>
      <c r="G33" s="203"/>
      <c r="H33" s="203"/>
      <c r="I33" s="203"/>
      <c r="J33" s="186"/>
      <c r="K33" s="186"/>
      <c r="L33" s="311"/>
      <c r="M33" s="619"/>
    </row>
    <row r="34" spans="1:13" x14ac:dyDescent="0.2">
      <c r="J34" s="24"/>
      <c r="K34" s="24"/>
      <c r="L34" s="323"/>
    </row>
    <row r="35" spans="1:13" x14ac:dyDescent="0.2">
      <c r="J35" s="24"/>
      <c r="K35" s="24"/>
      <c r="L35" s="323"/>
    </row>
    <row r="36" spans="1:13" x14ac:dyDescent="0.2">
      <c r="J36" s="24"/>
      <c r="K36" s="24"/>
      <c r="L36" s="323"/>
    </row>
    <row r="37" spans="1:13" x14ac:dyDescent="0.2">
      <c r="L37" s="323"/>
    </row>
    <row r="38" spans="1:13" x14ac:dyDescent="0.2">
      <c r="L38" s="323"/>
    </row>
    <row r="39" spans="1:13" x14ac:dyDescent="0.2">
      <c r="L39" s="323"/>
    </row>
    <row r="40" spans="1:13" x14ac:dyDescent="0.2">
      <c r="L40" s="323"/>
    </row>
    <row r="41" spans="1:13" x14ac:dyDescent="0.2">
      <c r="L41" s="323"/>
    </row>
    <row r="42" spans="1:13" x14ac:dyDescent="0.2">
      <c r="L42" s="323"/>
    </row>
    <row r="43" spans="1:13" x14ac:dyDescent="0.2">
      <c r="L43" s="323"/>
    </row>
    <row r="48" spans="1:13" x14ac:dyDescent="0.2">
      <c r="A48" s="526"/>
    </row>
    <row r="49" spans="12:12" x14ac:dyDescent="0.2">
      <c r="L49" s="546"/>
    </row>
  </sheetData>
  <sheetProtection password="C90E" sheet="1" formatRows="0" insertRows="0"/>
  <customSheetViews>
    <customSheetView guid="{9DBB59B6-7CA7-4085-97B7-26C01D2F3151}" showPageBreaks="1" printArea="1" hiddenColumns="1" view="pageBreakPreview">
      <pane xSplit="1" ySplit="3" topLeftCell="B4" activePane="bottomRight" state="frozen"/>
      <selection pane="bottomRight" activeCell="B5" sqref="B5"/>
      <pageMargins left="0.23622047244094491" right="0.23622047244094491" top="0.86614173228346458" bottom="0.43307086614173229" header="0.43307086614173229" footer="0.27559055118110237"/>
      <printOptions horizontalCentered="1"/>
      <pageSetup paperSize="9" scale="75" orientation="portrait" r:id="rId1"/>
      <headerFooter>
        <oddHeader>&amp;L&amp;"Arial,Félkövér dőlt"&amp;12Árajánlat&amp;R&amp;"Arial,Félkövér dőlt"&amp;12Házközponti Hőtermelelő beépítése, korszerűsítése</oddHeader>
        <oddFooter>&amp;L&amp;"Arial CE,Dőlt"&amp;D&amp;R&amp;"Arial CE,Dőlt"&amp;P / &amp;N</oddFooter>
      </headerFooter>
    </customSheetView>
  </customSheetViews>
  <mergeCells count="47">
    <mergeCell ref="A1:I1"/>
    <mergeCell ref="A9:A10"/>
    <mergeCell ref="E7:E8"/>
    <mergeCell ref="F7:F8"/>
    <mergeCell ref="G7:G8"/>
    <mergeCell ref="A2:E2"/>
    <mergeCell ref="F2:I2"/>
    <mergeCell ref="A5:A6"/>
    <mergeCell ref="A4:I4"/>
    <mergeCell ref="H7:H8"/>
    <mergeCell ref="A27:G27"/>
    <mergeCell ref="A33:B33"/>
    <mergeCell ref="C33:D33"/>
    <mergeCell ref="A26:B26"/>
    <mergeCell ref="A28:B28"/>
    <mergeCell ref="A29:B29"/>
    <mergeCell ref="C29:D29"/>
    <mergeCell ref="A31:B31"/>
    <mergeCell ref="C31:D31"/>
    <mergeCell ref="L20:L21"/>
    <mergeCell ref="D9:D10"/>
    <mergeCell ref="E9:E10"/>
    <mergeCell ref="F9:F10"/>
    <mergeCell ref="H9:H10"/>
    <mergeCell ref="H20:H21"/>
    <mergeCell ref="G9:G10"/>
    <mergeCell ref="L9:L10"/>
    <mergeCell ref="I20:I21"/>
    <mergeCell ref="D20:D21"/>
    <mergeCell ref="A18:B18"/>
    <mergeCell ref="A19:I19"/>
    <mergeCell ref="A20:A21"/>
    <mergeCell ref="I7:I8"/>
    <mergeCell ref="D7:D8"/>
    <mergeCell ref="I9:I10"/>
    <mergeCell ref="E20:E21"/>
    <mergeCell ref="F20:F21"/>
    <mergeCell ref="G20:G21"/>
    <mergeCell ref="L5:L6"/>
    <mergeCell ref="A7:A8"/>
    <mergeCell ref="L7:L8"/>
    <mergeCell ref="D5:D6"/>
    <mergeCell ref="E5:E6"/>
    <mergeCell ref="F5:F6"/>
    <mergeCell ref="G5:G6"/>
    <mergeCell ref="H5:H6"/>
    <mergeCell ref="I5:I6"/>
  </mergeCells>
  <dataValidations count="1">
    <dataValidation type="decimal" showInputMessage="1" showErrorMessage="1" sqref="D5:D17 F5:G17 F20:G25 D20:D25">
      <formula1>0</formula1>
      <formula2>1000000000</formula2>
    </dataValidation>
  </dataValidations>
  <printOptions horizontalCentered="1"/>
  <pageMargins left="0.23622047244094491" right="0.23622047244094491" top="0.86614173228346458" bottom="0.43307086614173229" header="0.43307086614173229" footer="0.27559055118110237"/>
  <pageSetup paperSize="9" scale="75" orientation="portrait" r:id="rId2"/>
  <headerFooter>
    <oddHeader>&amp;L&amp;"Arial,Félkövér dőlt"&amp;12Árajánlat&amp;R&amp;"Arial,Félkövér dőlt"&amp;12Házközponti Hőtermelelő beépítése, korszerűsítése</oddHeader>
    <oddFooter>&amp;L&amp;"Arial CE,Dőlt"&amp;D&amp;R&amp;"Arial CE,Dőlt"&amp;P / &amp;N</oddFooter>
  </headerFooter>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9"/>
  <dimension ref="A1:N49"/>
  <sheetViews>
    <sheetView view="pageBreakPreview" zoomScaleSheetLayoutView="100" workbookViewId="0">
      <pane xSplit="1" ySplit="3" topLeftCell="B4" activePane="bottomRight" state="frozen"/>
      <selection activeCell="I33" sqref="I33:J33"/>
      <selection pane="topRight" activeCell="I33" sqref="I33:J33"/>
      <selection pane="bottomLeft" activeCell="I33" sqref="I33:J33"/>
      <selection pane="bottomRight" activeCell="B5" sqref="B5"/>
    </sheetView>
  </sheetViews>
  <sheetFormatPr defaultRowHeight="12.75" x14ac:dyDescent="0.2"/>
  <cols>
    <col min="1" max="1" width="3.7109375" style="466" customWidth="1"/>
    <col min="2" max="2" width="55.7109375" style="2" customWidth="1"/>
    <col min="3" max="3" width="7.85546875" style="2" customWidth="1"/>
    <col min="4" max="4" width="9.28515625" style="49" customWidth="1"/>
    <col min="5" max="5" width="6.140625" style="2" bestFit="1" customWidth="1"/>
    <col min="6" max="7" width="8.7109375" style="10" customWidth="1"/>
    <col min="8" max="9" width="12.85546875" style="10" customWidth="1"/>
    <col min="10" max="10" width="13.140625" style="537" hidden="1" customWidth="1"/>
    <col min="11" max="11" width="14.140625" style="537" hidden="1" customWidth="1"/>
    <col min="12" max="12" width="30.7109375" style="466" customWidth="1"/>
    <col min="13" max="16384" width="9.140625" style="2"/>
  </cols>
  <sheetData>
    <row r="1" spans="1:14" ht="21.75" customHeight="1" thickBot="1" x14ac:dyDescent="0.25">
      <c r="A1" s="1249" t="str">
        <f>'Árajánlat összesítő'!B26</f>
        <v>Házközponti HMV rendszer korszerűsítése (Nem megújuló!)</v>
      </c>
      <c r="B1" s="1249"/>
      <c r="C1" s="1249"/>
      <c r="D1" s="1249"/>
      <c r="E1" s="1249"/>
      <c r="F1" s="1249"/>
      <c r="G1" s="1249"/>
      <c r="H1" s="1249"/>
      <c r="I1" s="1249"/>
      <c r="J1" s="279"/>
      <c r="K1" s="279"/>
      <c r="L1" s="290"/>
      <c r="M1" s="318"/>
    </row>
    <row r="2" spans="1:14" ht="18.75" customHeight="1" x14ac:dyDescent="0.2">
      <c r="A2" s="1130">
        <f>'Árajánlat összesítő'!B1</f>
        <v>0</v>
      </c>
      <c r="B2" s="1131"/>
      <c r="C2" s="1131"/>
      <c r="D2" s="1131"/>
      <c r="E2" s="1131"/>
      <c r="F2" s="1243" t="s">
        <v>32</v>
      </c>
      <c r="G2" s="1243"/>
      <c r="H2" s="1243"/>
      <c r="I2" s="1244"/>
      <c r="J2" s="557"/>
      <c r="K2" s="557"/>
    </row>
    <row r="3" spans="1:14" s="5" customFormat="1" ht="26.25" thickBot="1" x14ac:dyDescent="0.25">
      <c r="A3" s="751" t="s">
        <v>6</v>
      </c>
      <c r="B3" s="752" t="s">
        <v>307</v>
      </c>
      <c r="C3" s="753" t="s">
        <v>69</v>
      </c>
      <c r="D3" s="754" t="s">
        <v>348</v>
      </c>
      <c r="E3" s="754" t="s">
        <v>9</v>
      </c>
      <c r="F3" s="755" t="s">
        <v>10</v>
      </c>
      <c r="G3" s="755" t="s">
        <v>34</v>
      </c>
      <c r="H3" s="755" t="s">
        <v>309</v>
      </c>
      <c r="I3" s="756" t="s">
        <v>308</v>
      </c>
      <c r="J3" s="361" t="s">
        <v>0</v>
      </c>
      <c r="K3" s="361" t="s">
        <v>1</v>
      </c>
      <c r="L3" s="84" t="s">
        <v>37</v>
      </c>
      <c r="M3" s="84"/>
    </row>
    <row r="4" spans="1:14" ht="27.75" customHeight="1" thickBot="1" x14ac:dyDescent="0.25">
      <c r="A4" s="1121" t="s">
        <v>268</v>
      </c>
      <c r="B4" s="1122"/>
      <c r="C4" s="1122"/>
      <c r="D4" s="1122"/>
      <c r="E4" s="1122"/>
      <c r="F4" s="1122"/>
      <c r="G4" s="1122"/>
      <c r="H4" s="1122"/>
      <c r="I4" s="1123"/>
      <c r="J4" s="256"/>
      <c r="K4" s="256"/>
      <c r="L4" s="311"/>
      <c r="M4" s="467"/>
    </row>
    <row r="5" spans="1:14" ht="15.75" x14ac:dyDescent="0.2">
      <c r="A5" s="1124">
        <v>1</v>
      </c>
      <c r="B5" s="629"/>
      <c r="C5" s="683"/>
      <c r="D5" s="1265"/>
      <c r="E5" s="1285"/>
      <c r="F5" s="1142"/>
      <c r="G5" s="1142"/>
      <c r="H5" s="1161">
        <f>D5*F5</f>
        <v>0</v>
      </c>
      <c r="I5" s="1141">
        <f>D5*G5</f>
        <v>0</v>
      </c>
      <c r="J5" s="196">
        <f>SUM(H5:I5)</f>
        <v>0</v>
      </c>
      <c r="K5" s="196">
        <f>J5*1.27</f>
        <v>0</v>
      </c>
      <c r="L5" s="1224"/>
      <c r="M5" s="34"/>
      <c r="N5" s="422"/>
    </row>
    <row r="6" spans="1:14" ht="15.75" x14ac:dyDescent="0.2">
      <c r="A6" s="1115"/>
      <c r="B6" s="187"/>
      <c r="C6" s="684"/>
      <c r="D6" s="1264"/>
      <c r="E6" s="1286"/>
      <c r="F6" s="1137"/>
      <c r="G6" s="1137"/>
      <c r="H6" s="1138"/>
      <c r="I6" s="1166"/>
      <c r="J6" s="196"/>
      <c r="K6" s="196"/>
      <c r="L6" s="1224"/>
      <c r="M6" s="34"/>
      <c r="N6" s="422"/>
    </row>
    <row r="7" spans="1:14" ht="15.75" x14ac:dyDescent="0.2">
      <c r="A7" s="1115">
        <v>2</v>
      </c>
      <c r="B7" s="632"/>
      <c r="C7" s="685"/>
      <c r="D7" s="1264"/>
      <c r="E7" s="1286"/>
      <c r="F7" s="1137"/>
      <c r="G7" s="1137"/>
      <c r="H7" s="1138">
        <f>D7*F7</f>
        <v>0</v>
      </c>
      <c r="I7" s="1166">
        <f>D7*G7</f>
        <v>0</v>
      </c>
      <c r="J7" s="196">
        <f>SUM(H7:I7)</f>
        <v>0</v>
      </c>
      <c r="K7" s="196">
        <f>J7*1.27</f>
        <v>0</v>
      </c>
      <c r="L7" s="1224"/>
      <c r="M7" s="34"/>
      <c r="N7" s="422"/>
    </row>
    <row r="8" spans="1:14" ht="15.75" x14ac:dyDescent="0.2">
      <c r="A8" s="1115"/>
      <c r="B8" s="187"/>
      <c r="C8" s="684"/>
      <c r="D8" s="1264"/>
      <c r="E8" s="1286"/>
      <c r="F8" s="1137"/>
      <c r="G8" s="1137"/>
      <c r="H8" s="1138"/>
      <c r="I8" s="1166"/>
      <c r="J8" s="196"/>
      <c r="K8" s="196"/>
      <c r="L8" s="1224"/>
      <c r="M8" s="34"/>
      <c r="N8" s="422"/>
    </row>
    <row r="9" spans="1:14" ht="15.75" x14ac:dyDescent="0.2">
      <c r="A9" s="1115">
        <v>3</v>
      </c>
      <c r="B9" s="632"/>
      <c r="C9" s="685"/>
      <c r="D9" s="1264"/>
      <c r="E9" s="1286"/>
      <c r="F9" s="1137"/>
      <c r="G9" s="1137"/>
      <c r="H9" s="1138">
        <f>D9*F9</f>
        <v>0</v>
      </c>
      <c r="I9" s="1166">
        <f>D9*G9</f>
        <v>0</v>
      </c>
      <c r="J9" s="196">
        <f>SUM(H9:I9)</f>
        <v>0</v>
      </c>
      <c r="K9" s="196">
        <f>J9*1.27</f>
        <v>0</v>
      </c>
      <c r="L9" s="1224"/>
      <c r="M9" s="34"/>
      <c r="N9" s="422"/>
    </row>
    <row r="10" spans="1:14" ht="15.75" x14ac:dyDescent="0.2">
      <c r="A10" s="1115"/>
      <c r="B10" s="187"/>
      <c r="C10" s="684"/>
      <c r="D10" s="1264"/>
      <c r="E10" s="1286"/>
      <c r="F10" s="1137"/>
      <c r="G10" s="1137"/>
      <c r="H10" s="1138"/>
      <c r="I10" s="1166"/>
      <c r="J10" s="196"/>
      <c r="K10" s="196"/>
      <c r="L10" s="1224"/>
      <c r="M10" s="34"/>
      <c r="N10" s="422"/>
    </row>
    <row r="11" spans="1:14" x14ac:dyDescent="0.2">
      <c r="A11" s="943">
        <v>4</v>
      </c>
      <c r="B11" s="365"/>
      <c r="C11" s="365"/>
      <c r="D11" s="374"/>
      <c r="E11" s="376"/>
      <c r="F11" s="379"/>
      <c r="G11" s="379"/>
      <c r="H11" s="979">
        <f t="shared" ref="H11:H17" si="0">D11*F11</f>
        <v>0</v>
      </c>
      <c r="I11" s="980">
        <f t="shared" ref="I11:I17" si="1">D11*G11</f>
        <v>0</v>
      </c>
      <c r="J11" s="186">
        <f t="shared" ref="J11:J17" si="2">SUM(H11:I11)</f>
        <v>0</v>
      </c>
      <c r="K11" s="186">
        <f t="shared" ref="K11:K17" si="3">J11*1.27</f>
        <v>0</v>
      </c>
      <c r="L11" s="954"/>
      <c r="M11" s="34"/>
      <c r="N11" s="422"/>
    </row>
    <row r="12" spans="1:14" x14ac:dyDescent="0.2">
      <c r="A12" s="943">
        <v>5</v>
      </c>
      <c r="B12" s="365"/>
      <c r="C12" s="365"/>
      <c r="D12" s="374"/>
      <c r="E12" s="376"/>
      <c r="F12" s="379"/>
      <c r="G12" s="379"/>
      <c r="H12" s="979">
        <f t="shared" si="0"/>
        <v>0</v>
      </c>
      <c r="I12" s="980">
        <f t="shared" si="1"/>
        <v>0</v>
      </c>
      <c r="J12" s="186">
        <f t="shared" si="2"/>
        <v>0</v>
      </c>
      <c r="K12" s="186">
        <f t="shared" si="3"/>
        <v>0</v>
      </c>
      <c r="L12" s="954"/>
      <c r="M12" s="34"/>
      <c r="N12" s="422"/>
    </row>
    <row r="13" spans="1:14" x14ac:dyDescent="0.2">
      <c r="A13" s="943">
        <v>6</v>
      </c>
      <c r="B13" s="365"/>
      <c r="C13" s="365"/>
      <c r="D13" s="374"/>
      <c r="E13" s="376"/>
      <c r="F13" s="379"/>
      <c r="G13" s="379"/>
      <c r="H13" s="979">
        <f t="shared" si="0"/>
        <v>0</v>
      </c>
      <c r="I13" s="980">
        <f t="shared" si="1"/>
        <v>0</v>
      </c>
      <c r="J13" s="186">
        <f t="shared" si="2"/>
        <v>0</v>
      </c>
      <c r="K13" s="186">
        <f t="shared" si="3"/>
        <v>0</v>
      </c>
      <c r="L13" s="954"/>
      <c r="M13" s="34"/>
      <c r="N13" s="422"/>
    </row>
    <row r="14" spans="1:14" x14ac:dyDescent="0.2">
      <c r="A14" s="943">
        <v>7</v>
      </c>
      <c r="B14" s="365"/>
      <c r="C14" s="365"/>
      <c r="D14" s="374"/>
      <c r="E14" s="376"/>
      <c r="F14" s="379"/>
      <c r="G14" s="379"/>
      <c r="H14" s="979">
        <f t="shared" si="0"/>
        <v>0</v>
      </c>
      <c r="I14" s="980">
        <f t="shared" si="1"/>
        <v>0</v>
      </c>
      <c r="J14" s="186">
        <f t="shared" si="2"/>
        <v>0</v>
      </c>
      <c r="K14" s="186">
        <f t="shared" si="3"/>
        <v>0</v>
      </c>
      <c r="L14" s="954"/>
      <c r="M14" s="34"/>
      <c r="N14" s="422"/>
    </row>
    <row r="15" spans="1:14" x14ac:dyDescent="0.2">
      <c r="A15" s="943">
        <v>8</v>
      </c>
      <c r="B15" s="365"/>
      <c r="C15" s="365"/>
      <c r="D15" s="374"/>
      <c r="E15" s="376"/>
      <c r="F15" s="379"/>
      <c r="G15" s="379"/>
      <c r="H15" s="979">
        <f t="shared" si="0"/>
        <v>0</v>
      </c>
      <c r="I15" s="980">
        <f t="shared" si="1"/>
        <v>0</v>
      </c>
      <c r="J15" s="186">
        <f t="shared" si="2"/>
        <v>0</v>
      </c>
      <c r="K15" s="186">
        <f t="shared" si="3"/>
        <v>0</v>
      </c>
      <c r="L15" s="954"/>
      <c r="M15" s="34"/>
      <c r="N15" s="422"/>
    </row>
    <row r="16" spans="1:14" x14ac:dyDescent="0.2">
      <c r="A16" s="943">
        <v>9</v>
      </c>
      <c r="B16" s="365"/>
      <c r="C16" s="365"/>
      <c r="D16" s="374"/>
      <c r="E16" s="376"/>
      <c r="F16" s="379"/>
      <c r="G16" s="379"/>
      <c r="H16" s="979">
        <f t="shared" si="0"/>
        <v>0</v>
      </c>
      <c r="I16" s="980">
        <f t="shared" si="1"/>
        <v>0</v>
      </c>
      <c r="J16" s="186">
        <f t="shared" si="2"/>
        <v>0</v>
      </c>
      <c r="K16" s="186">
        <f t="shared" si="3"/>
        <v>0</v>
      </c>
      <c r="L16" s="954"/>
      <c r="M16" s="34"/>
      <c r="N16" s="422"/>
    </row>
    <row r="17" spans="1:14" s="537" customFormat="1" ht="13.5" thickBot="1" x14ac:dyDescent="0.25">
      <c r="A17" s="953">
        <v>10</v>
      </c>
      <c r="B17" s="541"/>
      <c r="C17" s="541"/>
      <c r="D17" s="559"/>
      <c r="E17" s="541"/>
      <c r="F17" s="541"/>
      <c r="G17" s="541"/>
      <c r="H17" s="977">
        <f t="shared" si="0"/>
        <v>0</v>
      </c>
      <c r="I17" s="978">
        <f t="shared" si="1"/>
        <v>0</v>
      </c>
      <c r="J17" s="186">
        <f t="shared" si="2"/>
        <v>0</v>
      </c>
      <c r="K17" s="186">
        <f t="shared" si="3"/>
        <v>0</v>
      </c>
      <c r="L17" s="954"/>
      <c r="M17" s="34"/>
    </row>
    <row r="18" spans="1:14" s="539" customFormat="1" ht="28.5" customHeight="1" thickBot="1" x14ac:dyDescent="0.25">
      <c r="A18" s="1118" t="s">
        <v>321</v>
      </c>
      <c r="B18" s="1119"/>
      <c r="C18" s="740"/>
      <c r="D18" s="741"/>
      <c r="E18" s="742"/>
      <c r="F18" s="743"/>
      <c r="G18" s="744"/>
      <c r="H18" s="496">
        <f>ROUND(SUM(H5:H17),0)</f>
        <v>0</v>
      </c>
      <c r="I18" s="497">
        <f>ROUND(SUM(I5:I17),0)</f>
        <v>0</v>
      </c>
      <c r="J18" s="386">
        <f>ROUND(SUM(J5:J17),0)</f>
        <v>0</v>
      </c>
      <c r="K18" s="386">
        <f>ROUND(SUM(K5:K17),0)</f>
        <v>0</v>
      </c>
      <c r="L18" s="545"/>
      <c r="M18" s="419"/>
    </row>
    <row r="19" spans="1:14" ht="27.75" customHeight="1" thickBot="1" x14ac:dyDescent="0.25">
      <c r="A19" s="1121" t="s">
        <v>267</v>
      </c>
      <c r="B19" s="1122"/>
      <c r="C19" s="1122"/>
      <c r="D19" s="1122"/>
      <c r="E19" s="1122"/>
      <c r="F19" s="1122"/>
      <c r="G19" s="1122"/>
      <c r="H19" s="1122"/>
      <c r="I19" s="1123"/>
      <c r="J19" s="256"/>
      <c r="K19" s="256"/>
      <c r="L19" s="311"/>
      <c r="M19" s="467"/>
    </row>
    <row r="20" spans="1:14" s="537" customFormat="1" ht="15.75" x14ac:dyDescent="0.2">
      <c r="A20" s="1211">
        <v>1</v>
      </c>
      <c r="B20" s="629"/>
      <c r="C20" s="683"/>
      <c r="D20" s="1265"/>
      <c r="E20" s="1285"/>
      <c r="F20" s="1142"/>
      <c r="G20" s="1142"/>
      <c r="H20" s="1161">
        <f>D20*F20</f>
        <v>0</v>
      </c>
      <c r="I20" s="1141">
        <f>D20*G20</f>
        <v>0</v>
      </c>
      <c r="J20" s="196">
        <f>SUM(H20:I20)</f>
        <v>0</v>
      </c>
      <c r="K20" s="196">
        <f>J20*1.27</f>
        <v>0</v>
      </c>
      <c r="L20" s="1224"/>
      <c r="M20" s="34"/>
    </row>
    <row r="21" spans="1:14" s="537" customFormat="1" ht="15.75" x14ac:dyDescent="0.2">
      <c r="A21" s="1258"/>
      <c r="B21" s="35"/>
      <c r="C21" s="684"/>
      <c r="D21" s="1264"/>
      <c r="E21" s="1286"/>
      <c r="F21" s="1137"/>
      <c r="G21" s="1137"/>
      <c r="H21" s="1138"/>
      <c r="I21" s="1166"/>
      <c r="J21" s="196"/>
      <c r="K21" s="196"/>
      <c r="L21" s="1224"/>
      <c r="M21" s="34"/>
    </row>
    <row r="22" spans="1:14" x14ac:dyDescent="0.2">
      <c r="A22" s="943">
        <v>2</v>
      </c>
      <c r="B22" s="365"/>
      <c r="C22" s="365"/>
      <c r="D22" s="374"/>
      <c r="E22" s="376"/>
      <c r="F22" s="379"/>
      <c r="G22" s="379"/>
      <c r="H22" s="979">
        <f>D22*F22</f>
        <v>0</v>
      </c>
      <c r="I22" s="980">
        <f>D22*G22</f>
        <v>0</v>
      </c>
      <c r="J22" s="186">
        <f>SUM(H22:I22)</f>
        <v>0</v>
      </c>
      <c r="K22" s="186">
        <f>J22*1.27</f>
        <v>0</v>
      </c>
      <c r="L22" s="954"/>
      <c r="M22" s="34"/>
      <c r="N22" s="422"/>
    </row>
    <row r="23" spans="1:14" x14ac:dyDescent="0.2">
      <c r="A23" s="943">
        <v>3</v>
      </c>
      <c r="B23" s="365"/>
      <c r="C23" s="365"/>
      <c r="D23" s="374"/>
      <c r="E23" s="376"/>
      <c r="F23" s="379"/>
      <c r="G23" s="379"/>
      <c r="H23" s="979">
        <f>D23*F23</f>
        <v>0</v>
      </c>
      <c r="I23" s="980">
        <f>D23*G23</f>
        <v>0</v>
      </c>
      <c r="J23" s="186">
        <f>SUM(H23:I23)</f>
        <v>0</v>
      </c>
      <c r="K23" s="186">
        <f>J23*1.27</f>
        <v>0</v>
      </c>
      <c r="L23" s="954"/>
      <c r="M23" s="34"/>
      <c r="N23" s="422"/>
    </row>
    <row r="24" spans="1:14" x14ac:dyDescent="0.2">
      <c r="A24" s="943">
        <v>4</v>
      </c>
      <c r="B24" s="365"/>
      <c r="C24" s="365"/>
      <c r="D24" s="374"/>
      <c r="E24" s="376"/>
      <c r="F24" s="379"/>
      <c r="G24" s="379"/>
      <c r="H24" s="979">
        <f>D24*F24</f>
        <v>0</v>
      </c>
      <c r="I24" s="980">
        <f>D24*G24</f>
        <v>0</v>
      </c>
      <c r="J24" s="186">
        <f>SUM(H24:I24)</f>
        <v>0</v>
      </c>
      <c r="K24" s="186">
        <f>J24*1.27</f>
        <v>0</v>
      </c>
      <c r="L24" s="954"/>
      <c r="M24" s="34"/>
      <c r="N24" s="422"/>
    </row>
    <row r="25" spans="1:14" s="422" customFormat="1" ht="13.5" thickBot="1" x14ac:dyDescent="0.25">
      <c r="A25" s="953">
        <v>5</v>
      </c>
      <c r="B25" s="541"/>
      <c r="C25" s="541"/>
      <c r="D25" s="559"/>
      <c r="E25" s="541"/>
      <c r="F25" s="541"/>
      <c r="G25" s="541"/>
      <c r="H25" s="977">
        <f>D25*F25</f>
        <v>0</v>
      </c>
      <c r="I25" s="978">
        <f>D25*G25</f>
        <v>0</v>
      </c>
      <c r="J25" s="186">
        <f>SUM(H25:I25)</f>
        <v>0</v>
      </c>
      <c r="K25" s="186">
        <f>J25*1.27</f>
        <v>0</v>
      </c>
      <c r="L25" s="536"/>
      <c r="M25" s="34"/>
    </row>
    <row r="26" spans="1:14" s="421" customFormat="1" ht="28.5" customHeight="1" thickBot="1" x14ac:dyDescent="0.25">
      <c r="A26" s="1110" t="s">
        <v>322</v>
      </c>
      <c r="B26" s="1111"/>
      <c r="C26" s="745"/>
      <c r="D26" s="746"/>
      <c r="E26" s="747"/>
      <c r="F26" s="748"/>
      <c r="G26" s="749"/>
      <c r="H26" s="494">
        <f>ROUND(SUM(H20:H25),0)</f>
        <v>0</v>
      </c>
      <c r="I26" s="495">
        <f>ROUND(SUM(I20:I25),0)</f>
        <v>0</v>
      </c>
      <c r="J26" s="386">
        <f>ROUND(SUM(J20:J25),0)</f>
        <v>0</v>
      </c>
      <c r="K26" s="386">
        <f>ROUND(SUM(K20:K25),0)</f>
        <v>0</v>
      </c>
      <c r="L26" s="558"/>
      <c r="M26" s="419"/>
      <c r="N26" s="472"/>
    </row>
    <row r="27" spans="1:14" s="387" customFormat="1" ht="25.5" customHeight="1" thickTop="1" thickBot="1" x14ac:dyDescent="0.25">
      <c r="A27" s="1112" t="s">
        <v>20</v>
      </c>
      <c r="B27" s="1113"/>
      <c r="C27" s="1113"/>
      <c r="D27" s="1113"/>
      <c r="E27" s="1113"/>
      <c r="F27" s="1113"/>
      <c r="G27" s="1114"/>
      <c r="H27" s="498">
        <f>H18+H26</f>
        <v>0</v>
      </c>
      <c r="I27" s="499">
        <f>I18+I26</f>
        <v>0</v>
      </c>
      <c r="J27" s="386">
        <f>J18+J26</f>
        <v>0</v>
      </c>
      <c r="K27" s="386">
        <f>K18+K26</f>
        <v>0</v>
      </c>
      <c r="L27" s="540"/>
    </row>
    <row r="28" spans="1:14" ht="13.5" thickTop="1" x14ac:dyDescent="0.2">
      <c r="A28" s="1109" t="s">
        <v>28</v>
      </c>
      <c r="B28" s="1109"/>
      <c r="C28" s="207"/>
      <c r="D28" s="750"/>
      <c r="E28" s="207"/>
      <c r="F28" s="203"/>
      <c r="G28" s="203"/>
      <c r="H28" s="203"/>
      <c r="I28" s="203"/>
      <c r="J28" s="24"/>
      <c r="K28" s="24"/>
    </row>
    <row r="29" spans="1:14" ht="16.5" customHeight="1" x14ac:dyDescent="0.2">
      <c r="A29" s="1108" t="s">
        <v>269</v>
      </c>
      <c r="B29" s="1108"/>
      <c r="C29" s="1101">
        <f>K18</f>
        <v>0</v>
      </c>
      <c r="D29" s="1101"/>
      <c r="E29" s="12"/>
      <c r="F29" s="203"/>
      <c r="G29" s="203"/>
      <c r="H29" s="203"/>
      <c r="I29" s="203"/>
      <c r="J29" s="186"/>
      <c r="K29" s="186"/>
      <c r="L29" s="311"/>
      <c r="M29" s="619"/>
    </row>
    <row r="30" spans="1:14" ht="3.75" customHeight="1" x14ac:dyDescent="0.2">
      <c r="A30" s="475"/>
      <c r="B30" s="207"/>
      <c r="C30" s="259"/>
      <c r="D30" s="280"/>
      <c r="E30" s="12"/>
      <c r="F30" s="203"/>
      <c r="G30" s="203"/>
      <c r="H30" s="203"/>
      <c r="I30" s="203"/>
      <c r="J30" s="186"/>
      <c r="K30" s="186"/>
      <c r="L30" s="311"/>
      <c r="M30" s="619"/>
    </row>
    <row r="31" spans="1:14" ht="16.5" customHeight="1" x14ac:dyDescent="0.2">
      <c r="A31" s="1107" t="s">
        <v>270</v>
      </c>
      <c r="B31" s="1107"/>
      <c r="C31" s="1102">
        <f>K26</f>
        <v>0</v>
      </c>
      <c r="D31" s="1102"/>
      <c r="E31" s="12"/>
      <c r="F31" s="203"/>
      <c r="G31" s="203"/>
      <c r="H31" s="203"/>
      <c r="I31" s="203"/>
      <c r="J31" s="186"/>
      <c r="K31" s="186"/>
      <c r="L31" s="311"/>
      <c r="M31" s="619"/>
    </row>
    <row r="32" spans="1:14" ht="3.75" customHeight="1" x14ac:dyDescent="0.2">
      <c r="A32" s="475"/>
      <c r="B32" s="207"/>
      <c r="C32" s="259"/>
      <c r="D32" s="280"/>
      <c r="E32" s="12"/>
      <c r="F32" s="203"/>
      <c r="G32" s="203"/>
      <c r="H32" s="203"/>
      <c r="I32" s="203"/>
      <c r="J32" s="186"/>
      <c r="K32" s="186"/>
      <c r="L32" s="311"/>
      <c r="M32" s="619"/>
    </row>
    <row r="33" spans="1:13" ht="16.5" customHeight="1" x14ac:dyDescent="0.25">
      <c r="A33" s="1100" t="s">
        <v>141</v>
      </c>
      <c r="B33" s="1100"/>
      <c r="C33" s="1103">
        <f>SUM(C29:D32)</f>
        <v>0</v>
      </c>
      <c r="D33" s="1104"/>
      <c r="E33" s="476" t="str">
        <f>IF(C33=K27,"","Hiba!")</f>
        <v/>
      </c>
      <c r="F33" s="203"/>
      <c r="G33" s="203"/>
      <c r="H33" s="203"/>
      <c r="I33" s="203"/>
      <c r="J33" s="186"/>
      <c r="K33" s="186"/>
      <c r="L33" s="311"/>
      <c r="M33" s="619"/>
    </row>
    <row r="34" spans="1:13" x14ac:dyDescent="0.2">
      <c r="J34" s="24"/>
      <c r="K34" s="24"/>
      <c r="L34" s="323"/>
    </row>
    <row r="35" spans="1:13" x14ac:dyDescent="0.2">
      <c r="J35" s="24"/>
      <c r="K35" s="24"/>
      <c r="L35" s="323"/>
    </row>
    <row r="36" spans="1:13" x14ac:dyDescent="0.2">
      <c r="J36" s="24"/>
      <c r="K36" s="24"/>
      <c r="L36" s="323"/>
    </row>
    <row r="37" spans="1:13" x14ac:dyDescent="0.2">
      <c r="L37" s="323"/>
    </row>
    <row r="38" spans="1:13" x14ac:dyDescent="0.2">
      <c r="L38" s="323"/>
    </row>
    <row r="39" spans="1:13" x14ac:dyDescent="0.2">
      <c r="L39" s="323"/>
    </row>
    <row r="40" spans="1:13" x14ac:dyDescent="0.2">
      <c r="L40" s="323"/>
    </row>
    <row r="41" spans="1:13" x14ac:dyDescent="0.2">
      <c r="L41" s="323"/>
    </row>
    <row r="42" spans="1:13" x14ac:dyDescent="0.2">
      <c r="L42" s="323"/>
    </row>
    <row r="43" spans="1:13" x14ac:dyDescent="0.2">
      <c r="L43" s="323"/>
    </row>
    <row r="48" spans="1:13" x14ac:dyDescent="0.2">
      <c r="A48" s="526"/>
    </row>
    <row r="49" spans="12:12" x14ac:dyDescent="0.2">
      <c r="L49" s="546"/>
    </row>
  </sheetData>
  <sheetProtection password="C90E" sheet="1" formatRows="0" insertRows="0"/>
  <customSheetViews>
    <customSheetView guid="{9DBB59B6-7CA7-4085-97B7-26C01D2F3151}" showPageBreaks="1" printArea="1" hiddenColumns="1" view="pageBreakPreview">
      <pane xSplit="1" ySplit="3" topLeftCell="B4" activePane="bottomRight" state="frozen"/>
      <selection pane="bottomRight" activeCell="B5" sqref="B5"/>
      <pageMargins left="0.23622047244094491" right="0.23622047244094491" top="0.86614173228346458" bottom="0.43307086614173229" header="0.43307086614173229" footer="0.27559055118110237"/>
      <printOptions horizontalCentered="1"/>
      <pageSetup paperSize="9" scale="75" orientation="portrait" r:id="rId1"/>
      <headerFooter>
        <oddHeader>&amp;L&amp;"Arial,Félkövér dőlt"&amp;12Árajánlat&amp;R&amp;"Arial,Félkövér dőlt"&amp;12Házközponti HMV rendszer korszerűsítése</oddHeader>
        <oddFooter>&amp;L&amp;"Arial CE,Dőlt"&amp;D&amp;R&amp;"Arial CE,Dőlt"&amp;P / &amp;N</oddFooter>
      </headerFooter>
    </customSheetView>
  </customSheetViews>
  <mergeCells count="47">
    <mergeCell ref="A1:I1"/>
    <mergeCell ref="A9:A10"/>
    <mergeCell ref="E7:E8"/>
    <mergeCell ref="F7:F8"/>
    <mergeCell ref="G7:G8"/>
    <mergeCell ref="A2:E2"/>
    <mergeCell ref="F2:I2"/>
    <mergeCell ref="A5:A6"/>
    <mergeCell ref="A4:I4"/>
    <mergeCell ref="H7:H8"/>
    <mergeCell ref="A27:G27"/>
    <mergeCell ref="A33:B33"/>
    <mergeCell ref="C33:D33"/>
    <mergeCell ref="A26:B26"/>
    <mergeCell ref="A28:B28"/>
    <mergeCell ref="A29:B29"/>
    <mergeCell ref="C29:D29"/>
    <mergeCell ref="A31:B31"/>
    <mergeCell ref="C31:D31"/>
    <mergeCell ref="L20:L21"/>
    <mergeCell ref="D9:D10"/>
    <mergeCell ref="E9:E10"/>
    <mergeCell ref="F9:F10"/>
    <mergeCell ref="H9:H10"/>
    <mergeCell ref="H20:H21"/>
    <mergeCell ref="G9:G10"/>
    <mergeCell ref="L9:L10"/>
    <mergeCell ref="I20:I21"/>
    <mergeCell ref="D20:D21"/>
    <mergeCell ref="A18:B18"/>
    <mergeCell ref="A19:I19"/>
    <mergeCell ref="A20:A21"/>
    <mergeCell ref="I7:I8"/>
    <mergeCell ref="D7:D8"/>
    <mergeCell ref="I9:I10"/>
    <mergeCell ref="E20:E21"/>
    <mergeCell ref="F20:F21"/>
    <mergeCell ref="G20:G21"/>
    <mergeCell ref="L5:L6"/>
    <mergeCell ref="A7:A8"/>
    <mergeCell ref="L7:L8"/>
    <mergeCell ref="D5:D6"/>
    <mergeCell ref="E5:E6"/>
    <mergeCell ref="F5:F6"/>
    <mergeCell ref="G5:G6"/>
    <mergeCell ref="H5:H6"/>
    <mergeCell ref="I5:I6"/>
  </mergeCells>
  <dataValidations count="1">
    <dataValidation type="decimal" showInputMessage="1" showErrorMessage="1" sqref="D5:D17 F5:G17 D20:D25 F20:G25">
      <formula1>0</formula1>
      <formula2>1000000000</formula2>
    </dataValidation>
  </dataValidations>
  <printOptions horizontalCentered="1"/>
  <pageMargins left="0.23622047244094491" right="0.23622047244094491" top="0.86614173228346458" bottom="0.43307086614173229" header="0.43307086614173229" footer="0.27559055118110237"/>
  <pageSetup paperSize="9" scale="75" orientation="portrait" r:id="rId2"/>
  <headerFooter>
    <oddHeader>&amp;L&amp;"Arial,Félkövér dőlt"&amp;12Árajánlat&amp;R&amp;"Arial,Félkövér dőlt"&amp;12Házközponti HMV rendszer korszerűsítése</oddHeader>
    <oddFooter>&amp;L&amp;"Arial CE,Dőlt"&amp;D&amp;R&amp;"Arial CE,Dőlt"&amp;P / &amp;N</oddFooter>
  </headerFooter>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20"/>
  <dimension ref="A1:N49"/>
  <sheetViews>
    <sheetView view="pageBreakPreview" zoomScaleSheetLayoutView="100" workbookViewId="0">
      <pane xSplit="1" ySplit="3" topLeftCell="B4" activePane="bottomRight" state="frozen"/>
      <selection activeCell="I33" sqref="I33:J33"/>
      <selection pane="topRight" activeCell="I33" sqref="I33:J33"/>
      <selection pane="bottomLeft" activeCell="I33" sqref="I33:J33"/>
      <selection pane="bottomRight" activeCell="B5" sqref="B5"/>
    </sheetView>
  </sheetViews>
  <sheetFormatPr defaultRowHeight="12.75" x14ac:dyDescent="0.2"/>
  <cols>
    <col min="1" max="1" width="3.7109375" style="466" customWidth="1"/>
    <col min="2" max="2" width="55.7109375" style="2" customWidth="1"/>
    <col min="3" max="3" width="7.5703125" style="2" customWidth="1"/>
    <col min="4" max="4" width="8.85546875" style="49" customWidth="1"/>
    <col min="5" max="5" width="6.140625" style="2" bestFit="1" customWidth="1"/>
    <col min="6" max="7" width="8.7109375" style="10" customWidth="1"/>
    <col min="8" max="9" width="13" style="10" customWidth="1"/>
    <col min="10" max="10" width="13.140625" style="537" hidden="1" customWidth="1"/>
    <col min="11" max="11" width="14.140625" style="537" hidden="1" customWidth="1"/>
    <col min="12" max="12" width="30.7109375" style="466" customWidth="1"/>
    <col min="13" max="16384" width="9.140625" style="2"/>
  </cols>
  <sheetData>
    <row r="1" spans="1:14" ht="21.75" customHeight="1" thickBot="1" x14ac:dyDescent="0.25">
      <c r="A1" s="1249" t="str">
        <f>'Árajánlat összesítő'!B27</f>
        <v>Szellőző rendszerek kialakítása, korszerűsítése</v>
      </c>
      <c r="B1" s="1249"/>
      <c r="C1" s="1249"/>
      <c r="D1" s="1249"/>
      <c r="E1" s="1249"/>
      <c r="F1" s="1249"/>
      <c r="G1" s="1249"/>
      <c r="H1" s="1249"/>
      <c r="I1" s="1249"/>
      <c r="J1" s="279"/>
      <c r="K1" s="279"/>
      <c r="L1" s="290"/>
      <c r="M1" s="318"/>
    </row>
    <row r="2" spans="1:14" ht="18.75" customHeight="1" x14ac:dyDescent="0.2">
      <c r="A2" s="1130">
        <f>'Árajánlat összesítő'!B1</f>
        <v>0</v>
      </c>
      <c r="B2" s="1131"/>
      <c r="C2" s="1131"/>
      <c r="D2" s="1131"/>
      <c r="E2" s="1131"/>
      <c r="F2" s="1243" t="s">
        <v>32</v>
      </c>
      <c r="G2" s="1243"/>
      <c r="H2" s="1243"/>
      <c r="I2" s="1244"/>
      <c r="J2" s="557"/>
      <c r="K2" s="557"/>
    </row>
    <row r="3" spans="1:14" s="5" customFormat="1" ht="26.25" thickBot="1" x14ac:dyDescent="0.25">
      <c r="A3" s="751" t="s">
        <v>6</v>
      </c>
      <c r="B3" s="752" t="s">
        <v>307</v>
      </c>
      <c r="C3" s="753" t="s">
        <v>69</v>
      </c>
      <c r="D3" s="754" t="s">
        <v>348</v>
      </c>
      <c r="E3" s="754" t="s">
        <v>9</v>
      </c>
      <c r="F3" s="755" t="s">
        <v>10</v>
      </c>
      <c r="G3" s="755" t="s">
        <v>34</v>
      </c>
      <c r="H3" s="755" t="s">
        <v>309</v>
      </c>
      <c r="I3" s="756" t="s">
        <v>308</v>
      </c>
      <c r="J3" s="361" t="s">
        <v>0</v>
      </c>
      <c r="K3" s="361" t="s">
        <v>1</v>
      </c>
      <c r="L3" s="84" t="s">
        <v>37</v>
      </c>
      <c r="M3" s="84"/>
    </row>
    <row r="4" spans="1:14" ht="27.75" customHeight="1" thickBot="1" x14ac:dyDescent="0.25">
      <c r="A4" s="1121" t="s">
        <v>268</v>
      </c>
      <c r="B4" s="1122"/>
      <c r="C4" s="1122"/>
      <c r="D4" s="1122"/>
      <c r="E4" s="1122"/>
      <c r="F4" s="1122"/>
      <c r="G4" s="1122"/>
      <c r="H4" s="1122"/>
      <c r="I4" s="1123"/>
      <c r="J4" s="256"/>
      <c r="K4" s="256"/>
      <c r="L4" s="311"/>
      <c r="M4" s="467"/>
    </row>
    <row r="5" spans="1:14" ht="15.75" x14ac:dyDescent="0.2">
      <c r="A5" s="1289">
        <v>1</v>
      </c>
      <c r="B5" s="629"/>
      <c r="C5" s="683"/>
      <c r="D5" s="1265"/>
      <c r="E5" s="1262" t="s">
        <v>15</v>
      </c>
      <c r="F5" s="1142"/>
      <c r="G5" s="1142"/>
      <c r="H5" s="1161">
        <f>D5*F5</f>
        <v>0</v>
      </c>
      <c r="I5" s="1161">
        <f>D5*G5</f>
        <v>0</v>
      </c>
      <c r="J5" s="196">
        <f>SUM(H5:I5)</f>
        <v>0</v>
      </c>
      <c r="K5" s="196">
        <f>J5*1.27</f>
        <v>0</v>
      </c>
      <c r="L5" s="1224"/>
      <c r="M5" s="34"/>
      <c r="N5" s="422"/>
    </row>
    <row r="6" spans="1:14" ht="51" x14ac:dyDescent="0.2">
      <c r="A6" s="1290"/>
      <c r="B6" s="187" t="s">
        <v>409</v>
      </c>
      <c r="C6" s="684"/>
      <c r="D6" s="1264"/>
      <c r="E6" s="1263"/>
      <c r="F6" s="1137"/>
      <c r="G6" s="1137"/>
      <c r="H6" s="1138"/>
      <c r="I6" s="1138"/>
      <c r="J6" s="196"/>
      <c r="K6" s="196"/>
      <c r="L6" s="1224"/>
      <c r="M6" s="34"/>
      <c r="N6" s="422"/>
    </row>
    <row r="7" spans="1:14" ht="15.75" x14ac:dyDescent="0.2">
      <c r="A7" s="1290">
        <v>2</v>
      </c>
      <c r="B7" s="632"/>
      <c r="C7" s="685"/>
      <c r="D7" s="1264"/>
      <c r="E7" s="1263" t="s">
        <v>15</v>
      </c>
      <c r="F7" s="1137"/>
      <c r="G7" s="1137"/>
      <c r="H7" s="1138">
        <f>D7*F7</f>
        <v>0</v>
      </c>
      <c r="I7" s="1138">
        <f>D7*G7</f>
        <v>0</v>
      </c>
      <c r="J7" s="196">
        <f>SUM(H7:I7)</f>
        <v>0</v>
      </c>
      <c r="K7" s="196">
        <f>J7*1.27</f>
        <v>0</v>
      </c>
      <c r="L7" s="1224"/>
      <c r="M7" s="34"/>
      <c r="N7" s="422"/>
    </row>
    <row r="8" spans="1:14" ht="38.25" x14ac:dyDescent="0.2">
      <c r="A8" s="1290"/>
      <c r="B8" s="187" t="s">
        <v>410</v>
      </c>
      <c r="C8" s="684"/>
      <c r="D8" s="1264"/>
      <c r="E8" s="1263"/>
      <c r="F8" s="1137"/>
      <c r="G8" s="1137"/>
      <c r="H8" s="1138"/>
      <c r="I8" s="1138"/>
      <c r="J8" s="196"/>
      <c r="K8" s="196"/>
      <c r="L8" s="1224"/>
      <c r="M8" s="34"/>
      <c r="N8" s="422"/>
    </row>
    <row r="9" spans="1:14" ht="15.75" x14ac:dyDescent="0.2">
      <c r="A9" s="1290">
        <v>3</v>
      </c>
      <c r="B9" s="632"/>
      <c r="C9" s="685"/>
      <c r="D9" s="1264"/>
      <c r="E9" s="1263" t="s">
        <v>15</v>
      </c>
      <c r="F9" s="1137"/>
      <c r="G9" s="1137"/>
      <c r="H9" s="1138">
        <f>D9*F9</f>
        <v>0</v>
      </c>
      <c r="I9" s="1138">
        <f>D9*G9</f>
        <v>0</v>
      </c>
      <c r="J9" s="196">
        <f>SUM(H9:I9)</f>
        <v>0</v>
      </c>
      <c r="K9" s="196">
        <f>J9*1.27</f>
        <v>0</v>
      </c>
      <c r="L9" s="1224"/>
      <c r="M9" s="34"/>
      <c r="N9" s="422"/>
    </row>
    <row r="10" spans="1:14" ht="38.25" x14ac:dyDescent="0.2">
      <c r="A10" s="1290"/>
      <c r="B10" s="757" t="s">
        <v>210</v>
      </c>
      <c r="C10" s="684"/>
      <c r="D10" s="1264"/>
      <c r="E10" s="1263"/>
      <c r="F10" s="1137"/>
      <c r="G10" s="1137"/>
      <c r="H10" s="1138"/>
      <c r="I10" s="1138"/>
      <c r="J10" s="196"/>
      <c r="K10" s="196"/>
      <c r="L10" s="1224"/>
      <c r="M10" s="34"/>
      <c r="N10" s="422"/>
    </row>
    <row r="11" spans="1:14" ht="38.25" x14ac:dyDescent="0.2">
      <c r="A11" s="739">
        <v>4</v>
      </c>
      <c r="B11" s="9" t="s">
        <v>411</v>
      </c>
      <c r="C11" s="365"/>
      <c r="D11" s="374"/>
      <c r="E11" s="7" t="s">
        <v>26</v>
      </c>
      <c r="F11" s="379"/>
      <c r="G11" s="379"/>
      <c r="H11" s="722">
        <f t="shared" ref="H11:H17" si="0">D11*F11</f>
        <v>0</v>
      </c>
      <c r="I11" s="722">
        <f t="shared" ref="I11:I17" si="1">D11*G11</f>
        <v>0</v>
      </c>
      <c r="J11" s="196">
        <f t="shared" ref="J11:J17" si="2">SUM(H11:I11)</f>
        <v>0</v>
      </c>
      <c r="K11" s="196">
        <f t="shared" ref="K11:K17" si="3">J11*1.27</f>
        <v>0</v>
      </c>
      <c r="L11" s="323"/>
      <c r="M11" s="34"/>
      <c r="N11" s="422"/>
    </row>
    <row r="12" spans="1:14" ht="26.25" thickBot="1" x14ac:dyDescent="0.25">
      <c r="A12" s="569">
        <v>5</v>
      </c>
      <c r="B12" s="570" t="s">
        <v>211</v>
      </c>
      <c r="C12" s="571"/>
      <c r="D12" s="572"/>
      <c r="E12" s="608" t="s">
        <v>26</v>
      </c>
      <c r="F12" s="573"/>
      <c r="G12" s="573"/>
      <c r="H12" s="738">
        <f t="shared" si="0"/>
        <v>0</v>
      </c>
      <c r="I12" s="738">
        <f t="shared" si="1"/>
        <v>0</v>
      </c>
      <c r="J12" s="196">
        <f t="shared" si="2"/>
        <v>0</v>
      </c>
      <c r="K12" s="196">
        <f t="shared" si="3"/>
        <v>0</v>
      </c>
      <c r="L12" s="323"/>
      <c r="M12" s="34"/>
      <c r="N12" s="422"/>
    </row>
    <row r="13" spans="1:14" ht="26.25" thickTop="1" x14ac:dyDescent="0.2">
      <c r="A13" s="574">
        <v>6</v>
      </c>
      <c r="B13" s="575" t="s">
        <v>209</v>
      </c>
      <c r="C13" s="576"/>
      <c r="D13" s="577"/>
      <c r="E13" s="586" t="s">
        <v>26</v>
      </c>
      <c r="F13" s="578"/>
      <c r="G13" s="578"/>
      <c r="H13" s="264">
        <f t="shared" si="0"/>
        <v>0</v>
      </c>
      <c r="I13" s="264">
        <f t="shared" si="1"/>
        <v>0</v>
      </c>
      <c r="J13" s="196">
        <f t="shared" si="2"/>
        <v>0</v>
      </c>
      <c r="K13" s="196">
        <f t="shared" si="3"/>
        <v>0</v>
      </c>
      <c r="L13" s="323"/>
      <c r="M13" s="34"/>
      <c r="N13" s="422"/>
    </row>
    <row r="14" spans="1:14" ht="38.25" x14ac:dyDescent="0.2">
      <c r="A14" s="739">
        <v>7</v>
      </c>
      <c r="B14" s="9" t="s">
        <v>170</v>
      </c>
      <c r="C14" s="365"/>
      <c r="D14" s="374"/>
      <c r="E14" s="7" t="s">
        <v>26</v>
      </c>
      <c r="F14" s="379"/>
      <c r="G14" s="379"/>
      <c r="H14" s="722">
        <f t="shared" si="0"/>
        <v>0</v>
      </c>
      <c r="I14" s="722">
        <f t="shared" si="1"/>
        <v>0</v>
      </c>
      <c r="J14" s="196">
        <f t="shared" si="2"/>
        <v>0</v>
      </c>
      <c r="K14" s="196">
        <f t="shared" si="3"/>
        <v>0</v>
      </c>
      <c r="L14" s="323"/>
      <c r="M14" s="34"/>
      <c r="N14" s="422"/>
    </row>
    <row r="15" spans="1:14" x14ac:dyDescent="0.2">
      <c r="A15" s="959">
        <v>8</v>
      </c>
      <c r="B15" s="365"/>
      <c r="C15" s="365"/>
      <c r="D15" s="374"/>
      <c r="E15" s="376"/>
      <c r="F15" s="379"/>
      <c r="G15" s="379"/>
      <c r="H15" s="979">
        <f t="shared" si="0"/>
        <v>0</v>
      </c>
      <c r="I15" s="979">
        <f t="shared" si="1"/>
        <v>0</v>
      </c>
      <c r="J15" s="186">
        <f t="shared" si="2"/>
        <v>0</v>
      </c>
      <c r="K15" s="186">
        <f t="shared" si="3"/>
        <v>0</v>
      </c>
      <c r="L15" s="954"/>
      <c r="M15" s="34"/>
      <c r="N15" s="422"/>
    </row>
    <row r="16" spans="1:14" x14ac:dyDescent="0.2">
      <c r="A16" s="959">
        <v>9</v>
      </c>
      <c r="B16" s="365"/>
      <c r="C16" s="365"/>
      <c r="D16" s="374"/>
      <c r="E16" s="376"/>
      <c r="F16" s="379"/>
      <c r="G16" s="379"/>
      <c r="H16" s="979">
        <f t="shared" si="0"/>
        <v>0</v>
      </c>
      <c r="I16" s="979">
        <f t="shared" si="1"/>
        <v>0</v>
      </c>
      <c r="J16" s="186">
        <f t="shared" si="2"/>
        <v>0</v>
      </c>
      <c r="K16" s="186">
        <f t="shared" si="3"/>
        <v>0</v>
      </c>
      <c r="L16" s="954"/>
      <c r="M16" s="34"/>
      <c r="N16" s="422"/>
    </row>
    <row r="17" spans="1:14" s="537" customFormat="1" ht="13.5" thickBot="1" x14ac:dyDescent="0.25">
      <c r="A17" s="360">
        <v>10</v>
      </c>
      <c r="B17" s="541"/>
      <c r="C17" s="541"/>
      <c r="D17" s="559"/>
      <c r="E17" s="541"/>
      <c r="F17" s="541"/>
      <c r="G17" s="541"/>
      <c r="H17" s="977">
        <f t="shared" si="0"/>
        <v>0</v>
      </c>
      <c r="I17" s="977">
        <f t="shared" si="1"/>
        <v>0</v>
      </c>
      <c r="J17" s="186">
        <f t="shared" si="2"/>
        <v>0</v>
      </c>
      <c r="K17" s="186">
        <f t="shared" si="3"/>
        <v>0</v>
      </c>
      <c r="L17" s="954"/>
      <c r="M17" s="34"/>
    </row>
    <row r="18" spans="1:14" s="539" customFormat="1" ht="24" customHeight="1" thickBot="1" x14ac:dyDescent="0.25">
      <c r="A18" s="1118" t="s">
        <v>321</v>
      </c>
      <c r="B18" s="1119"/>
      <c r="C18" s="740"/>
      <c r="D18" s="741"/>
      <c r="E18" s="742"/>
      <c r="F18" s="743"/>
      <c r="G18" s="744"/>
      <c r="H18" s="496">
        <f>ROUND(SUM(H5:H17),0)</f>
        <v>0</v>
      </c>
      <c r="I18" s="497">
        <f>ROUND(SUM(I5:I17),0)</f>
        <v>0</v>
      </c>
      <c r="J18" s="386">
        <f>ROUND(SUM(J5:J17),0)</f>
        <v>0</v>
      </c>
      <c r="K18" s="386">
        <f>ROUND(SUM(K5:K17),0)</f>
        <v>0</v>
      </c>
      <c r="L18" s="545"/>
      <c r="M18" s="419"/>
    </row>
    <row r="19" spans="1:14" ht="27.75" customHeight="1" thickBot="1" x14ac:dyDescent="0.25">
      <c r="A19" s="1121" t="s">
        <v>267</v>
      </c>
      <c r="B19" s="1122"/>
      <c r="C19" s="1122"/>
      <c r="D19" s="1122"/>
      <c r="E19" s="1122"/>
      <c r="F19" s="1122"/>
      <c r="G19" s="1122"/>
      <c r="H19" s="1122"/>
      <c r="I19" s="1123"/>
      <c r="J19" s="256"/>
      <c r="K19" s="256"/>
      <c r="L19" s="311"/>
      <c r="M19" s="467"/>
    </row>
    <row r="20" spans="1:14" s="537" customFormat="1" ht="15.75" x14ac:dyDescent="0.2">
      <c r="A20" s="1287">
        <v>1</v>
      </c>
      <c r="B20" s="629"/>
      <c r="C20" s="683"/>
      <c r="D20" s="1265"/>
      <c r="E20" s="1262"/>
      <c r="F20" s="1142"/>
      <c r="G20" s="1142"/>
      <c r="H20" s="1161">
        <f>D20*F20</f>
        <v>0</v>
      </c>
      <c r="I20" s="1161">
        <f>D20*G20</f>
        <v>0</v>
      </c>
      <c r="J20" s="196">
        <f>SUM(H20:I20)</f>
        <v>0</v>
      </c>
      <c r="K20" s="196">
        <f>J20*1.27</f>
        <v>0</v>
      </c>
      <c r="L20" s="1224"/>
      <c r="M20" s="34"/>
    </row>
    <row r="21" spans="1:14" s="537" customFormat="1" ht="15.75" x14ac:dyDescent="0.2">
      <c r="A21" s="1288"/>
      <c r="B21" s="35"/>
      <c r="C21" s="684"/>
      <c r="D21" s="1264"/>
      <c r="E21" s="1263"/>
      <c r="F21" s="1137"/>
      <c r="G21" s="1137"/>
      <c r="H21" s="1138"/>
      <c r="I21" s="1138"/>
      <c r="J21" s="196"/>
      <c r="K21" s="196"/>
      <c r="L21" s="1224"/>
      <c r="M21" s="34"/>
    </row>
    <row r="22" spans="1:14" x14ac:dyDescent="0.2">
      <c r="A22" s="739">
        <v>2</v>
      </c>
      <c r="B22" s="9" t="s">
        <v>169</v>
      </c>
      <c r="C22" s="365"/>
      <c r="D22" s="374"/>
      <c r="E22" s="7" t="s">
        <v>26</v>
      </c>
      <c r="F22" s="379"/>
      <c r="G22" s="379"/>
      <c r="H22" s="197">
        <f>D22*F22</f>
        <v>0</v>
      </c>
      <c r="I22" s="197">
        <f>D22*G22</f>
        <v>0</v>
      </c>
      <c r="J22" s="196">
        <f>SUM(H22:I22)</f>
        <v>0</v>
      </c>
      <c r="K22" s="196">
        <f>J22*1.27</f>
        <v>0</v>
      </c>
      <c r="L22" s="323"/>
      <c r="M22" s="34"/>
      <c r="N22" s="422"/>
    </row>
    <row r="23" spans="1:14" x14ac:dyDescent="0.2">
      <c r="A23" s="959">
        <v>3</v>
      </c>
      <c r="B23" s="365"/>
      <c r="C23" s="365"/>
      <c r="D23" s="374"/>
      <c r="E23" s="376"/>
      <c r="F23" s="379"/>
      <c r="G23" s="379"/>
      <c r="H23" s="979">
        <f>D23*F23</f>
        <v>0</v>
      </c>
      <c r="I23" s="979">
        <f>D23*G23</f>
        <v>0</v>
      </c>
      <c r="J23" s="186">
        <f>SUM(H23:I23)</f>
        <v>0</v>
      </c>
      <c r="K23" s="186">
        <f>J23*1.27</f>
        <v>0</v>
      </c>
      <c r="L23" s="954"/>
      <c r="M23" s="34"/>
      <c r="N23" s="422"/>
    </row>
    <row r="24" spans="1:14" x14ac:dyDescent="0.2">
      <c r="A24" s="959">
        <v>4</v>
      </c>
      <c r="B24" s="365"/>
      <c r="C24" s="365"/>
      <c r="D24" s="374"/>
      <c r="E24" s="376"/>
      <c r="F24" s="379"/>
      <c r="G24" s="379"/>
      <c r="H24" s="979">
        <f>D24*F24</f>
        <v>0</v>
      </c>
      <c r="I24" s="979">
        <f>D24*G24</f>
        <v>0</v>
      </c>
      <c r="J24" s="186">
        <f>SUM(H24:I24)</f>
        <v>0</v>
      </c>
      <c r="K24" s="186">
        <f>J24*1.27</f>
        <v>0</v>
      </c>
      <c r="L24" s="954"/>
      <c r="M24" s="34"/>
      <c r="N24" s="422"/>
    </row>
    <row r="25" spans="1:14" s="422" customFormat="1" ht="13.5" thickBot="1" x14ac:dyDescent="0.25">
      <c r="A25" s="360">
        <v>5</v>
      </c>
      <c r="B25" s="541"/>
      <c r="C25" s="541"/>
      <c r="D25" s="559"/>
      <c r="E25" s="541"/>
      <c r="F25" s="541"/>
      <c r="G25" s="541"/>
      <c r="H25" s="977">
        <f>D25*F25</f>
        <v>0</v>
      </c>
      <c r="I25" s="977">
        <f>D25*G25</f>
        <v>0</v>
      </c>
      <c r="J25" s="186">
        <f>SUM(H25:I25)</f>
        <v>0</v>
      </c>
      <c r="K25" s="186">
        <f>J25*1.27</f>
        <v>0</v>
      </c>
      <c r="L25" s="536"/>
      <c r="M25" s="34"/>
    </row>
    <row r="26" spans="1:14" s="421" customFormat="1" ht="24" customHeight="1" thickBot="1" x14ac:dyDescent="0.25">
      <c r="A26" s="1110" t="s">
        <v>322</v>
      </c>
      <c r="B26" s="1111"/>
      <c r="C26" s="745"/>
      <c r="D26" s="746"/>
      <c r="E26" s="747"/>
      <c r="F26" s="748"/>
      <c r="G26" s="749"/>
      <c r="H26" s="494">
        <f>ROUND(SUM(H20:H25),0)</f>
        <v>0</v>
      </c>
      <c r="I26" s="495">
        <f>ROUND(SUM(I20:I25),0)</f>
        <v>0</v>
      </c>
      <c r="J26" s="386">
        <f>ROUND(SUM(J20:J25),0)</f>
        <v>0</v>
      </c>
      <c r="K26" s="386">
        <f>ROUND(SUM(K20:K25),0)</f>
        <v>0</v>
      </c>
      <c r="L26" s="558"/>
      <c r="M26" s="419"/>
      <c r="N26" s="472"/>
    </row>
    <row r="27" spans="1:14" s="387" customFormat="1" ht="25.5" customHeight="1" thickTop="1" thickBot="1" x14ac:dyDescent="0.25">
      <c r="A27" s="1112" t="s">
        <v>20</v>
      </c>
      <c r="B27" s="1113"/>
      <c r="C27" s="1113"/>
      <c r="D27" s="1113"/>
      <c r="E27" s="1113"/>
      <c r="F27" s="1113"/>
      <c r="G27" s="1114"/>
      <c r="H27" s="498">
        <f>H18+H26</f>
        <v>0</v>
      </c>
      <c r="I27" s="499">
        <f>I18+I26</f>
        <v>0</v>
      </c>
      <c r="J27" s="386">
        <f>J18+J26</f>
        <v>0</v>
      </c>
      <c r="K27" s="386">
        <f>K18+K26</f>
        <v>0</v>
      </c>
      <c r="L27" s="540"/>
    </row>
    <row r="28" spans="1:14" ht="13.5" thickTop="1" x14ac:dyDescent="0.2">
      <c r="A28" s="1109" t="s">
        <v>28</v>
      </c>
      <c r="B28" s="1109"/>
      <c r="C28" s="207"/>
      <c r="D28" s="750"/>
      <c r="E28" s="207"/>
      <c r="F28" s="203"/>
      <c r="G28" s="203"/>
      <c r="H28" s="203"/>
      <c r="I28" s="203"/>
      <c r="J28" s="24"/>
      <c r="K28" s="24"/>
    </row>
    <row r="29" spans="1:14" ht="16.5" customHeight="1" x14ac:dyDescent="0.2">
      <c r="A29" s="1108" t="s">
        <v>269</v>
      </c>
      <c r="B29" s="1108"/>
      <c r="C29" s="1101">
        <f>K18</f>
        <v>0</v>
      </c>
      <c r="D29" s="1101"/>
      <c r="E29" s="12"/>
      <c r="F29" s="203"/>
      <c r="G29" s="203"/>
      <c r="H29" s="203"/>
      <c r="I29" s="203"/>
      <c r="J29" s="186"/>
      <c r="K29" s="186"/>
      <c r="L29" s="311"/>
      <c r="M29" s="619"/>
    </row>
    <row r="30" spans="1:14" ht="3.75" customHeight="1" x14ac:dyDescent="0.2">
      <c r="A30" s="475"/>
      <c r="B30" s="207"/>
      <c r="C30" s="259"/>
      <c r="D30" s="280"/>
      <c r="E30" s="12"/>
      <c r="F30" s="203"/>
      <c r="G30" s="203"/>
      <c r="H30" s="203"/>
      <c r="I30" s="203"/>
      <c r="J30" s="186"/>
      <c r="K30" s="186"/>
      <c r="L30" s="311"/>
      <c r="M30" s="619"/>
    </row>
    <row r="31" spans="1:14" ht="16.5" customHeight="1" x14ac:dyDescent="0.2">
      <c r="A31" s="1107" t="s">
        <v>270</v>
      </c>
      <c r="B31" s="1107"/>
      <c r="C31" s="1102">
        <f>K26</f>
        <v>0</v>
      </c>
      <c r="D31" s="1102"/>
      <c r="E31" s="12"/>
      <c r="F31" s="203"/>
      <c r="G31" s="203"/>
      <c r="H31" s="203"/>
      <c r="I31" s="203"/>
      <c r="J31" s="186"/>
      <c r="K31" s="186"/>
      <c r="L31" s="311"/>
      <c r="M31" s="619"/>
    </row>
    <row r="32" spans="1:14" ht="3.75" customHeight="1" x14ac:dyDescent="0.2">
      <c r="A32" s="475"/>
      <c r="B32" s="207"/>
      <c r="C32" s="259"/>
      <c r="D32" s="280"/>
      <c r="E32" s="12"/>
      <c r="F32" s="203"/>
      <c r="G32" s="203"/>
      <c r="H32" s="203"/>
      <c r="I32" s="203"/>
      <c r="J32" s="186"/>
      <c r="K32" s="186"/>
      <c r="L32" s="311"/>
      <c r="M32" s="619"/>
    </row>
    <row r="33" spans="1:13" ht="16.5" customHeight="1" x14ac:dyDescent="0.25">
      <c r="A33" s="1100" t="s">
        <v>141</v>
      </c>
      <c r="B33" s="1100"/>
      <c r="C33" s="1103">
        <f>SUM(C29:D32)</f>
        <v>0</v>
      </c>
      <c r="D33" s="1104"/>
      <c r="E33" s="476" t="str">
        <f>IF(C33=K27,"","Hiba!")</f>
        <v/>
      </c>
      <c r="F33" s="203"/>
      <c r="G33" s="203"/>
      <c r="H33" s="203"/>
      <c r="I33" s="203"/>
      <c r="J33" s="186"/>
      <c r="K33" s="186"/>
      <c r="L33" s="311"/>
      <c r="M33" s="619"/>
    </row>
    <row r="34" spans="1:13" x14ac:dyDescent="0.2">
      <c r="J34" s="24"/>
      <c r="K34" s="24"/>
      <c r="L34" s="323"/>
    </row>
    <row r="35" spans="1:13" x14ac:dyDescent="0.2">
      <c r="J35" s="24"/>
      <c r="K35" s="24"/>
      <c r="L35" s="323"/>
    </row>
    <row r="36" spans="1:13" x14ac:dyDescent="0.2">
      <c r="J36" s="24"/>
      <c r="K36" s="24"/>
      <c r="L36" s="323"/>
    </row>
    <row r="37" spans="1:13" x14ac:dyDescent="0.2">
      <c r="L37" s="323"/>
    </row>
    <row r="38" spans="1:13" x14ac:dyDescent="0.2">
      <c r="L38" s="323"/>
    </row>
    <row r="39" spans="1:13" x14ac:dyDescent="0.2">
      <c r="L39" s="323"/>
    </row>
    <row r="40" spans="1:13" x14ac:dyDescent="0.2">
      <c r="L40" s="323"/>
    </row>
    <row r="41" spans="1:13" x14ac:dyDescent="0.2">
      <c r="L41" s="323"/>
    </row>
    <row r="42" spans="1:13" x14ac:dyDescent="0.2">
      <c r="L42" s="323"/>
    </row>
    <row r="43" spans="1:13" x14ac:dyDescent="0.2">
      <c r="L43" s="323"/>
    </row>
    <row r="48" spans="1:13" x14ac:dyDescent="0.2">
      <c r="A48" s="526"/>
    </row>
    <row r="49" spans="12:12" x14ac:dyDescent="0.2">
      <c r="L49" s="546"/>
    </row>
  </sheetData>
  <sheetProtection password="C90E" sheet="1" formatRows="0" insertRows="0"/>
  <customSheetViews>
    <customSheetView guid="{9DBB59B6-7CA7-4085-97B7-26C01D2F3151}" showPageBreaks="1" printArea="1" hiddenColumns="1" view="pageBreakPreview">
      <pane xSplit="1" ySplit="3" topLeftCell="B4" activePane="bottomRight" state="frozen"/>
      <selection pane="bottomRight" activeCell="B5" sqref="B5"/>
      <pageMargins left="0.23622047244094491" right="0.23622047244094491" top="0.86614173228346458" bottom="0.43307086614173229" header="0.43307086614173229" footer="0.27559055118110237"/>
      <printOptions horizontalCentered="1"/>
      <pageSetup paperSize="9" scale="75" orientation="portrait" r:id="rId1"/>
      <headerFooter>
        <oddHeader>&amp;L&amp;"Arial,Félkövér dőlt"&amp;12Árajánlat&amp;R&amp;"Arial,Félkövér dőlt"&amp;12Szellőző rendszerek kialakítása, korszerűsítése</oddHeader>
        <oddFooter>&amp;L&amp;"Arial CE,Dőlt"&amp;D&amp;R&amp;"Arial CE,Dőlt"&amp;P / &amp;N</oddFooter>
      </headerFooter>
    </customSheetView>
  </customSheetViews>
  <mergeCells count="47">
    <mergeCell ref="A9:A10"/>
    <mergeCell ref="D20:D21"/>
    <mergeCell ref="A7:A8"/>
    <mergeCell ref="D5:D6"/>
    <mergeCell ref="A1:I1"/>
    <mergeCell ref="A29:B29"/>
    <mergeCell ref="A28:B28"/>
    <mergeCell ref="A2:E2"/>
    <mergeCell ref="F2:I2"/>
    <mergeCell ref="A5:A6"/>
    <mergeCell ref="F5:F6"/>
    <mergeCell ref="G5:G6"/>
    <mergeCell ref="D9:D10"/>
    <mergeCell ref="E9:E10"/>
    <mergeCell ref="A4:I4"/>
    <mergeCell ref="A27:G27"/>
    <mergeCell ref="H20:H21"/>
    <mergeCell ref="F9:F10"/>
    <mergeCell ref="G9:G10"/>
    <mergeCell ref="H7:H8"/>
    <mergeCell ref="A33:B33"/>
    <mergeCell ref="C33:D33"/>
    <mergeCell ref="A26:B26"/>
    <mergeCell ref="A18:B18"/>
    <mergeCell ref="A19:I19"/>
    <mergeCell ref="C31:D31"/>
    <mergeCell ref="A20:A21"/>
    <mergeCell ref="A31:B31"/>
    <mergeCell ref="C29:D29"/>
    <mergeCell ref="L20:L21"/>
    <mergeCell ref="L9:L10"/>
    <mergeCell ref="E20:E21"/>
    <mergeCell ref="I20:I21"/>
    <mergeCell ref="H9:H10"/>
    <mergeCell ref="I9:I10"/>
    <mergeCell ref="G20:G21"/>
    <mergeCell ref="F20:F21"/>
    <mergeCell ref="E5:E6"/>
    <mergeCell ref="L5:L6"/>
    <mergeCell ref="H5:H6"/>
    <mergeCell ref="I5:I6"/>
    <mergeCell ref="D7:D8"/>
    <mergeCell ref="E7:E8"/>
    <mergeCell ref="G7:G8"/>
    <mergeCell ref="I7:I8"/>
    <mergeCell ref="L7:L8"/>
    <mergeCell ref="F7:F8"/>
  </mergeCells>
  <dataValidations count="1">
    <dataValidation type="decimal" showInputMessage="1" showErrorMessage="1" sqref="D5:D17 F5:G17 D20:D25 F20:G25">
      <formula1>0</formula1>
      <formula2>1000000000</formula2>
    </dataValidation>
  </dataValidations>
  <printOptions horizontalCentered="1"/>
  <pageMargins left="0.23622047244094491" right="0.23622047244094491" top="0.86614173228346458" bottom="0.43307086614173229" header="0.43307086614173229" footer="0.27559055118110237"/>
  <pageSetup paperSize="9" scale="75" orientation="portrait" r:id="rId2"/>
  <headerFooter>
    <oddHeader>&amp;L&amp;"Arial,Félkövér dőlt"&amp;12Árajánlat&amp;R&amp;"Arial,Félkövér dőlt"&amp;12Szellőző rendszerek kialakítása, korszerűsítése</oddHeader>
    <oddFooter>&amp;L&amp;"Arial CE,Dőlt"&amp;D&amp;R&amp;"Arial CE,Dőlt"&amp;P / &amp;N</oddFooter>
  </headerFooter>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21"/>
  <dimension ref="A1:N49"/>
  <sheetViews>
    <sheetView view="pageBreakPreview" zoomScaleSheetLayoutView="100" workbookViewId="0">
      <pane xSplit="1" ySplit="3" topLeftCell="B4" activePane="bottomRight" state="frozen"/>
      <selection activeCell="I33" sqref="I33:J33"/>
      <selection pane="topRight" activeCell="I33" sqref="I33:J33"/>
      <selection pane="bottomLeft" activeCell="I33" sqref="I33:J33"/>
      <selection pane="bottomRight" activeCell="B5" sqref="B5"/>
    </sheetView>
  </sheetViews>
  <sheetFormatPr defaultRowHeight="12.75" x14ac:dyDescent="0.2"/>
  <cols>
    <col min="1" max="1" width="3.7109375" style="466" customWidth="1"/>
    <col min="2" max="2" width="55.7109375" style="2" customWidth="1"/>
    <col min="3" max="3" width="8" style="2" customWidth="1"/>
    <col min="4" max="4" width="8.7109375" style="49" bestFit="1" customWidth="1"/>
    <col min="5" max="5" width="6.140625" style="2" bestFit="1" customWidth="1"/>
    <col min="6" max="7" width="8.7109375" style="10" customWidth="1"/>
    <col min="8" max="9" width="12.85546875" style="10" customWidth="1"/>
    <col min="10" max="10" width="13.140625" style="537" hidden="1" customWidth="1"/>
    <col min="11" max="11" width="14.140625" style="537" hidden="1" customWidth="1"/>
    <col min="12" max="12" width="30.7109375" style="466" customWidth="1"/>
    <col min="13" max="16384" width="9.140625" style="2"/>
  </cols>
  <sheetData>
    <row r="1" spans="1:14" ht="21.75" customHeight="1" thickBot="1" x14ac:dyDescent="0.25">
      <c r="A1" s="1249" t="str">
        <f>'Árajánlat összesítő'!B28</f>
        <v>Megújuló energiafelhasználás kialakítása, meglévő rendszer bővítése</v>
      </c>
      <c r="B1" s="1249"/>
      <c r="C1" s="1249"/>
      <c r="D1" s="1249"/>
      <c r="E1" s="1249"/>
      <c r="F1" s="1249"/>
      <c r="G1" s="1249"/>
      <c r="H1" s="1249"/>
      <c r="I1" s="1249"/>
      <c r="J1" s="279"/>
      <c r="K1" s="279"/>
      <c r="L1" s="290"/>
      <c r="M1" s="318"/>
    </row>
    <row r="2" spans="1:14" ht="18.75" customHeight="1" x14ac:dyDescent="0.2">
      <c r="A2" s="1130">
        <f>'Árajánlat összesítő'!B1</f>
        <v>0</v>
      </c>
      <c r="B2" s="1131"/>
      <c r="C2" s="1131"/>
      <c r="D2" s="1131"/>
      <c r="E2" s="1131"/>
      <c r="F2" s="1243" t="s">
        <v>32</v>
      </c>
      <c r="G2" s="1243"/>
      <c r="H2" s="1243"/>
      <c r="I2" s="1244"/>
      <c r="J2" s="557"/>
      <c r="K2" s="557"/>
    </row>
    <row r="3" spans="1:14" s="5" customFormat="1" ht="26.25" thickBot="1" x14ac:dyDescent="0.25">
      <c r="A3" s="751" t="s">
        <v>6</v>
      </c>
      <c r="B3" s="752" t="s">
        <v>307</v>
      </c>
      <c r="C3" s="753" t="s">
        <v>69</v>
      </c>
      <c r="D3" s="754" t="s">
        <v>348</v>
      </c>
      <c r="E3" s="754" t="s">
        <v>9</v>
      </c>
      <c r="F3" s="755" t="s">
        <v>10</v>
      </c>
      <c r="G3" s="755" t="s">
        <v>34</v>
      </c>
      <c r="H3" s="755" t="s">
        <v>309</v>
      </c>
      <c r="I3" s="756" t="s">
        <v>308</v>
      </c>
      <c r="J3" s="361" t="s">
        <v>0</v>
      </c>
      <c r="K3" s="361" t="s">
        <v>1</v>
      </c>
      <c r="L3" s="84" t="s">
        <v>37</v>
      </c>
      <c r="M3" s="84"/>
    </row>
    <row r="4" spans="1:14" ht="27.75" customHeight="1" thickBot="1" x14ac:dyDescent="0.25">
      <c r="A4" s="1121" t="s">
        <v>268</v>
      </c>
      <c r="B4" s="1122"/>
      <c r="C4" s="1122"/>
      <c r="D4" s="1122"/>
      <c r="E4" s="1122"/>
      <c r="F4" s="1122"/>
      <c r="G4" s="1122"/>
      <c r="H4" s="1122"/>
      <c r="I4" s="1123"/>
      <c r="J4" s="256"/>
      <c r="K4" s="256"/>
      <c r="L4" s="311"/>
      <c r="M4" s="467"/>
    </row>
    <row r="5" spans="1:14" ht="15.75" x14ac:dyDescent="0.2">
      <c r="A5" s="1124">
        <v>1</v>
      </c>
      <c r="B5" s="629"/>
      <c r="C5" s="683"/>
      <c r="D5" s="1265"/>
      <c r="E5" s="1285"/>
      <c r="F5" s="1142"/>
      <c r="G5" s="1142"/>
      <c r="H5" s="1161">
        <f>D5*F5</f>
        <v>0</v>
      </c>
      <c r="I5" s="1141">
        <f>D5*G5</f>
        <v>0</v>
      </c>
      <c r="J5" s="196">
        <f>SUM(H5:I5)</f>
        <v>0</v>
      </c>
      <c r="K5" s="196">
        <f>J5*1.27</f>
        <v>0</v>
      </c>
      <c r="L5" s="1224"/>
      <c r="M5" s="34"/>
      <c r="N5" s="422"/>
    </row>
    <row r="6" spans="1:14" ht="15.75" x14ac:dyDescent="0.2">
      <c r="A6" s="1115"/>
      <c r="B6" s="187"/>
      <c r="C6" s="684"/>
      <c r="D6" s="1264"/>
      <c r="E6" s="1286"/>
      <c r="F6" s="1137"/>
      <c r="G6" s="1137"/>
      <c r="H6" s="1138"/>
      <c r="I6" s="1166"/>
      <c r="J6" s="196"/>
      <c r="K6" s="196"/>
      <c r="L6" s="1224"/>
      <c r="M6" s="34"/>
      <c r="N6" s="422"/>
    </row>
    <row r="7" spans="1:14" ht="15.75" x14ac:dyDescent="0.2">
      <c r="A7" s="1115">
        <v>2</v>
      </c>
      <c r="B7" s="632"/>
      <c r="C7" s="685"/>
      <c r="D7" s="1264"/>
      <c r="E7" s="1286"/>
      <c r="F7" s="1137"/>
      <c r="G7" s="1137"/>
      <c r="H7" s="1138">
        <f>D7*F7</f>
        <v>0</v>
      </c>
      <c r="I7" s="1166">
        <f>D7*G7</f>
        <v>0</v>
      </c>
      <c r="J7" s="196">
        <f>SUM(H7:I7)</f>
        <v>0</v>
      </c>
      <c r="K7" s="196">
        <f>J7*1.27</f>
        <v>0</v>
      </c>
      <c r="L7" s="1224"/>
      <c r="M7" s="34"/>
      <c r="N7" s="422"/>
    </row>
    <row r="8" spans="1:14" ht="15.75" x14ac:dyDescent="0.2">
      <c r="A8" s="1115"/>
      <c r="B8" s="187"/>
      <c r="C8" s="684"/>
      <c r="D8" s="1264"/>
      <c r="E8" s="1286"/>
      <c r="F8" s="1137"/>
      <c r="G8" s="1137"/>
      <c r="H8" s="1138"/>
      <c r="I8" s="1166"/>
      <c r="J8" s="196"/>
      <c r="K8" s="196"/>
      <c r="L8" s="1224"/>
      <c r="M8" s="34"/>
      <c r="N8" s="422"/>
    </row>
    <row r="9" spans="1:14" ht="15.75" x14ac:dyDescent="0.2">
      <c r="A9" s="1115">
        <v>3</v>
      </c>
      <c r="B9" s="632"/>
      <c r="C9" s="685"/>
      <c r="D9" s="1264"/>
      <c r="E9" s="1286"/>
      <c r="F9" s="1137"/>
      <c r="G9" s="1137"/>
      <c r="H9" s="1138">
        <f>D9*F9</f>
        <v>0</v>
      </c>
      <c r="I9" s="1166">
        <f>D9*G9</f>
        <v>0</v>
      </c>
      <c r="J9" s="196">
        <f>SUM(H9:I9)</f>
        <v>0</v>
      </c>
      <c r="K9" s="196">
        <f>J9*1.27</f>
        <v>0</v>
      </c>
      <c r="L9" s="1224"/>
      <c r="M9" s="34"/>
      <c r="N9" s="422"/>
    </row>
    <row r="10" spans="1:14" ht="15.75" x14ac:dyDescent="0.2">
      <c r="A10" s="1115"/>
      <c r="B10" s="187"/>
      <c r="C10" s="684"/>
      <c r="D10" s="1264"/>
      <c r="E10" s="1286"/>
      <c r="F10" s="1137"/>
      <c r="G10" s="1137"/>
      <c r="H10" s="1138"/>
      <c r="I10" s="1166"/>
      <c r="J10" s="196"/>
      <c r="K10" s="196"/>
      <c r="L10" s="1224"/>
      <c r="M10" s="34"/>
      <c r="N10" s="422"/>
    </row>
    <row r="11" spans="1:14" x14ac:dyDescent="0.2">
      <c r="A11" s="943">
        <v>4</v>
      </c>
      <c r="B11" s="365"/>
      <c r="C11" s="365"/>
      <c r="D11" s="374"/>
      <c r="E11" s="376"/>
      <c r="F11" s="379"/>
      <c r="G11" s="379"/>
      <c r="H11" s="979">
        <f t="shared" ref="H11:H17" si="0">D11*F11</f>
        <v>0</v>
      </c>
      <c r="I11" s="980">
        <f t="shared" ref="I11:I17" si="1">D11*G11</f>
        <v>0</v>
      </c>
      <c r="J11" s="186">
        <f t="shared" ref="J11:J17" si="2">SUM(H11:I11)</f>
        <v>0</v>
      </c>
      <c r="K11" s="186">
        <f t="shared" ref="K11:K17" si="3">J11*1.27</f>
        <v>0</v>
      </c>
      <c r="L11" s="954"/>
      <c r="M11" s="34"/>
      <c r="N11" s="422"/>
    </row>
    <row r="12" spans="1:14" x14ac:dyDescent="0.2">
      <c r="A12" s="943">
        <v>5</v>
      </c>
      <c r="B12" s="365"/>
      <c r="C12" s="365"/>
      <c r="D12" s="374"/>
      <c r="E12" s="376"/>
      <c r="F12" s="379"/>
      <c r="G12" s="379"/>
      <c r="H12" s="979">
        <f t="shared" si="0"/>
        <v>0</v>
      </c>
      <c r="I12" s="980">
        <f t="shared" si="1"/>
        <v>0</v>
      </c>
      <c r="J12" s="186">
        <f t="shared" si="2"/>
        <v>0</v>
      </c>
      <c r="K12" s="186">
        <f t="shared" si="3"/>
        <v>0</v>
      </c>
      <c r="L12" s="954"/>
      <c r="M12" s="34"/>
      <c r="N12" s="422"/>
    </row>
    <row r="13" spans="1:14" x14ac:dyDescent="0.2">
      <c r="A13" s="943">
        <v>6</v>
      </c>
      <c r="B13" s="365"/>
      <c r="C13" s="365"/>
      <c r="D13" s="374"/>
      <c r="E13" s="376"/>
      <c r="F13" s="379"/>
      <c r="G13" s="379"/>
      <c r="H13" s="979">
        <f t="shared" si="0"/>
        <v>0</v>
      </c>
      <c r="I13" s="980">
        <f t="shared" si="1"/>
        <v>0</v>
      </c>
      <c r="J13" s="186">
        <f t="shared" si="2"/>
        <v>0</v>
      </c>
      <c r="K13" s="186">
        <f t="shared" si="3"/>
        <v>0</v>
      </c>
      <c r="L13" s="954"/>
      <c r="M13" s="34"/>
      <c r="N13" s="422"/>
    </row>
    <row r="14" spans="1:14" x14ac:dyDescent="0.2">
      <c r="A14" s="943">
        <v>7</v>
      </c>
      <c r="B14" s="365"/>
      <c r="C14" s="365"/>
      <c r="D14" s="374"/>
      <c r="E14" s="376"/>
      <c r="F14" s="379"/>
      <c r="G14" s="379"/>
      <c r="H14" s="979">
        <f t="shared" si="0"/>
        <v>0</v>
      </c>
      <c r="I14" s="980">
        <f t="shared" si="1"/>
        <v>0</v>
      </c>
      <c r="J14" s="186">
        <f t="shared" si="2"/>
        <v>0</v>
      </c>
      <c r="K14" s="186">
        <f t="shared" si="3"/>
        <v>0</v>
      </c>
      <c r="L14" s="954"/>
      <c r="M14" s="34"/>
      <c r="N14" s="422"/>
    </row>
    <row r="15" spans="1:14" x14ac:dyDescent="0.2">
      <c r="A15" s="943">
        <v>8</v>
      </c>
      <c r="B15" s="365"/>
      <c r="C15" s="365"/>
      <c r="D15" s="374"/>
      <c r="E15" s="376"/>
      <c r="F15" s="379"/>
      <c r="G15" s="379"/>
      <c r="H15" s="979">
        <f t="shared" si="0"/>
        <v>0</v>
      </c>
      <c r="I15" s="980">
        <f t="shared" si="1"/>
        <v>0</v>
      </c>
      <c r="J15" s="186">
        <f t="shared" si="2"/>
        <v>0</v>
      </c>
      <c r="K15" s="186">
        <f t="shared" si="3"/>
        <v>0</v>
      </c>
      <c r="L15" s="954"/>
      <c r="M15" s="34"/>
      <c r="N15" s="422"/>
    </row>
    <row r="16" spans="1:14" x14ac:dyDescent="0.2">
      <c r="A16" s="943">
        <v>9</v>
      </c>
      <c r="B16" s="365"/>
      <c r="C16" s="365"/>
      <c r="D16" s="374"/>
      <c r="E16" s="376"/>
      <c r="F16" s="379"/>
      <c r="G16" s="379"/>
      <c r="H16" s="979">
        <f t="shared" si="0"/>
        <v>0</v>
      </c>
      <c r="I16" s="980">
        <f t="shared" si="1"/>
        <v>0</v>
      </c>
      <c r="J16" s="186">
        <f t="shared" si="2"/>
        <v>0</v>
      </c>
      <c r="K16" s="186">
        <f t="shared" si="3"/>
        <v>0</v>
      </c>
      <c r="L16" s="954"/>
      <c r="M16" s="34"/>
      <c r="N16" s="422"/>
    </row>
    <row r="17" spans="1:14" s="537" customFormat="1" ht="13.5" thickBot="1" x14ac:dyDescent="0.25">
      <c r="A17" s="953">
        <v>10</v>
      </c>
      <c r="B17" s="541"/>
      <c r="C17" s="541"/>
      <c r="D17" s="559"/>
      <c r="E17" s="541"/>
      <c r="F17" s="541"/>
      <c r="G17" s="541"/>
      <c r="H17" s="977">
        <f t="shared" si="0"/>
        <v>0</v>
      </c>
      <c r="I17" s="978">
        <f t="shared" si="1"/>
        <v>0</v>
      </c>
      <c r="J17" s="186">
        <f t="shared" si="2"/>
        <v>0</v>
      </c>
      <c r="K17" s="186">
        <f t="shared" si="3"/>
        <v>0</v>
      </c>
      <c r="L17" s="954"/>
      <c r="M17" s="34"/>
    </row>
    <row r="18" spans="1:14" s="539" customFormat="1" ht="25.5" customHeight="1" thickBot="1" x14ac:dyDescent="0.25">
      <c r="A18" s="1118" t="s">
        <v>321</v>
      </c>
      <c r="B18" s="1119"/>
      <c r="C18" s="740"/>
      <c r="D18" s="741"/>
      <c r="E18" s="742"/>
      <c r="F18" s="743"/>
      <c r="G18" s="744"/>
      <c r="H18" s="496">
        <f>ROUND(SUM(H5:H17),0)</f>
        <v>0</v>
      </c>
      <c r="I18" s="497">
        <f>ROUND(SUM(I5:I17),0)</f>
        <v>0</v>
      </c>
      <c r="J18" s="386">
        <f>ROUND(SUM(J5:J17),0)</f>
        <v>0</v>
      </c>
      <c r="K18" s="386">
        <f>ROUND(SUM(K5:K17),0)</f>
        <v>0</v>
      </c>
      <c r="L18" s="545"/>
      <c r="M18" s="419"/>
    </row>
    <row r="19" spans="1:14" ht="27.75" customHeight="1" thickBot="1" x14ac:dyDescent="0.25">
      <c r="A19" s="1291" t="s">
        <v>267</v>
      </c>
      <c r="B19" s="1292"/>
      <c r="C19" s="1292"/>
      <c r="D19" s="1292"/>
      <c r="E19" s="1292"/>
      <c r="F19" s="1292"/>
      <c r="G19" s="1292"/>
      <c r="H19" s="1292"/>
      <c r="I19" s="1293"/>
      <c r="J19" s="256"/>
      <c r="K19" s="256"/>
      <c r="L19" s="311"/>
      <c r="M19" s="467"/>
    </row>
    <row r="20" spans="1:14" s="537" customFormat="1" ht="15.75" x14ac:dyDescent="0.2">
      <c r="A20" s="1211">
        <v>1</v>
      </c>
      <c r="B20" s="629"/>
      <c r="C20" s="683"/>
      <c r="D20" s="1265"/>
      <c r="E20" s="1285"/>
      <c r="F20" s="1142"/>
      <c r="G20" s="1142"/>
      <c r="H20" s="1161">
        <f>D20*F20</f>
        <v>0</v>
      </c>
      <c r="I20" s="1141">
        <f>D20*G20</f>
        <v>0</v>
      </c>
      <c r="J20" s="196">
        <f>SUM(H20:I20)</f>
        <v>0</v>
      </c>
      <c r="K20" s="196">
        <f>J20*1.27</f>
        <v>0</v>
      </c>
      <c r="L20" s="1224"/>
      <c r="M20" s="34"/>
    </row>
    <row r="21" spans="1:14" s="537" customFormat="1" ht="15.75" x14ac:dyDescent="0.2">
      <c r="A21" s="1258"/>
      <c r="B21" s="35"/>
      <c r="C21" s="684"/>
      <c r="D21" s="1264"/>
      <c r="E21" s="1286"/>
      <c r="F21" s="1137"/>
      <c r="G21" s="1137"/>
      <c r="H21" s="1138"/>
      <c r="I21" s="1166"/>
      <c r="J21" s="196"/>
      <c r="K21" s="196"/>
      <c r="L21" s="1224"/>
      <c r="M21" s="34"/>
    </row>
    <row r="22" spans="1:14" x14ac:dyDescent="0.2">
      <c r="A22" s="943">
        <v>2</v>
      </c>
      <c r="B22" s="365"/>
      <c r="C22" s="365"/>
      <c r="D22" s="374"/>
      <c r="E22" s="376"/>
      <c r="F22" s="379"/>
      <c r="G22" s="379"/>
      <c r="H22" s="979">
        <f>D22*F22</f>
        <v>0</v>
      </c>
      <c r="I22" s="980">
        <f>D22*G22</f>
        <v>0</v>
      </c>
      <c r="J22" s="186">
        <f>SUM(H22:I22)</f>
        <v>0</v>
      </c>
      <c r="K22" s="186">
        <f>J22*1.27</f>
        <v>0</v>
      </c>
      <c r="L22" s="954"/>
      <c r="M22" s="34"/>
      <c r="N22" s="422"/>
    </row>
    <row r="23" spans="1:14" x14ac:dyDescent="0.2">
      <c r="A23" s="943">
        <v>3</v>
      </c>
      <c r="B23" s="365"/>
      <c r="C23" s="365"/>
      <c r="D23" s="374"/>
      <c r="E23" s="376"/>
      <c r="F23" s="379"/>
      <c r="G23" s="379"/>
      <c r="H23" s="979">
        <f>D23*F23</f>
        <v>0</v>
      </c>
      <c r="I23" s="980">
        <f>D23*G23</f>
        <v>0</v>
      </c>
      <c r="J23" s="186">
        <f>SUM(H23:I23)</f>
        <v>0</v>
      </c>
      <c r="K23" s="186">
        <f>J23*1.27</f>
        <v>0</v>
      </c>
      <c r="L23" s="954"/>
      <c r="M23" s="34"/>
      <c r="N23" s="422"/>
    </row>
    <row r="24" spans="1:14" x14ac:dyDescent="0.2">
      <c r="A24" s="943">
        <v>4</v>
      </c>
      <c r="B24" s="365"/>
      <c r="C24" s="365"/>
      <c r="D24" s="374"/>
      <c r="E24" s="376"/>
      <c r="F24" s="379"/>
      <c r="G24" s="379"/>
      <c r="H24" s="979">
        <f>D24*F24</f>
        <v>0</v>
      </c>
      <c r="I24" s="980">
        <f>D24*G24</f>
        <v>0</v>
      </c>
      <c r="J24" s="186">
        <f>SUM(H24:I24)</f>
        <v>0</v>
      </c>
      <c r="K24" s="186">
        <f>J24*1.27</f>
        <v>0</v>
      </c>
      <c r="L24" s="954"/>
      <c r="M24" s="34"/>
      <c r="N24" s="422"/>
    </row>
    <row r="25" spans="1:14" s="422" customFormat="1" ht="13.5" thickBot="1" x14ac:dyDescent="0.25">
      <c r="A25" s="953">
        <v>5</v>
      </c>
      <c r="B25" s="541"/>
      <c r="C25" s="541"/>
      <c r="D25" s="559"/>
      <c r="E25" s="541"/>
      <c r="F25" s="541"/>
      <c r="G25" s="541"/>
      <c r="H25" s="977">
        <f>D25*F25</f>
        <v>0</v>
      </c>
      <c r="I25" s="978">
        <f>D25*G25</f>
        <v>0</v>
      </c>
      <c r="J25" s="186">
        <f>SUM(H25:I25)</f>
        <v>0</v>
      </c>
      <c r="K25" s="186">
        <f>J25*1.27</f>
        <v>0</v>
      </c>
      <c r="L25" s="536"/>
      <c r="M25" s="34"/>
    </row>
    <row r="26" spans="1:14" s="421" customFormat="1" ht="25.5" customHeight="1" thickBot="1" x14ac:dyDescent="0.25">
      <c r="A26" s="1110" t="s">
        <v>322</v>
      </c>
      <c r="B26" s="1111"/>
      <c r="C26" s="745"/>
      <c r="D26" s="746"/>
      <c r="E26" s="747"/>
      <c r="F26" s="748"/>
      <c r="G26" s="749"/>
      <c r="H26" s="494">
        <f>ROUND(SUM(H20:H25),0)</f>
        <v>0</v>
      </c>
      <c r="I26" s="495">
        <f>ROUND(SUM(I20:I25),0)</f>
        <v>0</v>
      </c>
      <c r="J26" s="386">
        <f>ROUND(SUM(J20:J25),0)</f>
        <v>0</v>
      </c>
      <c r="K26" s="386">
        <f>ROUND(SUM(K20:K25),0)</f>
        <v>0</v>
      </c>
      <c r="L26" s="558"/>
      <c r="M26" s="419"/>
      <c r="N26" s="472"/>
    </row>
    <row r="27" spans="1:14" s="387" customFormat="1" ht="25.5" customHeight="1" thickTop="1" thickBot="1" x14ac:dyDescent="0.25">
      <c r="A27" s="1112" t="s">
        <v>20</v>
      </c>
      <c r="B27" s="1113"/>
      <c r="C27" s="1113"/>
      <c r="D27" s="1113"/>
      <c r="E27" s="1113"/>
      <c r="F27" s="1113"/>
      <c r="G27" s="1114"/>
      <c r="H27" s="498">
        <f>H18+H26</f>
        <v>0</v>
      </c>
      <c r="I27" s="499">
        <f>I18+I26</f>
        <v>0</v>
      </c>
      <c r="J27" s="386">
        <f>J18+J26</f>
        <v>0</v>
      </c>
      <c r="K27" s="386">
        <f>K18+K26</f>
        <v>0</v>
      </c>
      <c r="L27" s="540"/>
    </row>
    <row r="28" spans="1:14" ht="13.5" thickTop="1" x14ac:dyDescent="0.2">
      <c r="A28" s="1109" t="s">
        <v>28</v>
      </c>
      <c r="B28" s="1109"/>
      <c r="C28" s="207"/>
      <c r="D28" s="750"/>
      <c r="E28" s="207"/>
      <c r="F28" s="203"/>
      <c r="G28" s="203"/>
      <c r="H28" s="203"/>
      <c r="I28" s="203"/>
      <c r="J28" s="24"/>
      <c r="K28" s="24"/>
    </row>
    <row r="29" spans="1:14" ht="16.5" customHeight="1" x14ac:dyDescent="0.2">
      <c r="A29" s="1108" t="s">
        <v>269</v>
      </c>
      <c r="B29" s="1108"/>
      <c r="C29" s="1101">
        <f>K18</f>
        <v>0</v>
      </c>
      <c r="D29" s="1101"/>
      <c r="E29" s="12"/>
      <c r="F29" s="203"/>
      <c r="G29" s="203"/>
      <c r="H29" s="203"/>
      <c r="I29" s="203"/>
      <c r="J29" s="186"/>
      <c r="K29" s="186"/>
      <c r="L29" s="311"/>
      <c r="M29" s="619"/>
    </row>
    <row r="30" spans="1:14" ht="3.75" customHeight="1" x14ac:dyDescent="0.2">
      <c r="A30" s="475"/>
      <c r="B30" s="207"/>
      <c r="C30" s="259"/>
      <c r="D30" s="280"/>
      <c r="E30" s="12"/>
      <c r="F30" s="203"/>
      <c r="G30" s="203"/>
      <c r="H30" s="203"/>
      <c r="I30" s="203"/>
      <c r="J30" s="186"/>
      <c r="K30" s="186"/>
      <c r="L30" s="311"/>
      <c r="M30" s="619"/>
    </row>
    <row r="31" spans="1:14" ht="16.5" customHeight="1" x14ac:dyDescent="0.2">
      <c r="A31" s="1107" t="s">
        <v>270</v>
      </c>
      <c r="B31" s="1107"/>
      <c r="C31" s="1102">
        <f>K26</f>
        <v>0</v>
      </c>
      <c r="D31" s="1102"/>
      <c r="E31" s="12"/>
      <c r="F31" s="203"/>
      <c r="G31" s="203"/>
      <c r="H31" s="203"/>
      <c r="I31" s="203"/>
      <c r="J31" s="186"/>
      <c r="K31" s="186"/>
      <c r="L31" s="311"/>
      <c r="M31" s="619"/>
    </row>
    <row r="32" spans="1:14" ht="3.75" customHeight="1" x14ac:dyDescent="0.2">
      <c r="A32" s="475"/>
      <c r="B32" s="207"/>
      <c r="C32" s="259"/>
      <c r="D32" s="280"/>
      <c r="E32" s="12"/>
      <c r="F32" s="203"/>
      <c r="G32" s="203"/>
      <c r="H32" s="203"/>
      <c r="I32" s="203"/>
      <c r="J32" s="186"/>
      <c r="K32" s="186"/>
      <c r="L32" s="311"/>
      <c r="M32" s="619"/>
    </row>
    <row r="33" spans="1:13" ht="16.5" customHeight="1" x14ac:dyDescent="0.25">
      <c r="A33" s="1100" t="s">
        <v>141</v>
      </c>
      <c r="B33" s="1100"/>
      <c r="C33" s="1103">
        <f>SUM(C29:D32)</f>
        <v>0</v>
      </c>
      <c r="D33" s="1104"/>
      <c r="E33" s="476" t="str">
        <f>IF(C33=K27,"","Hiba!")</f>
        <v/>
      </c>
      <c r="F33" s="203"/>
      <c r="G33" s="203"/>
      <c r="H33" s="203"/>
      <c r="I33" s="203"/>
      <c r="J33" s="186"/>
      <c r="K33" s="186"/>
      <c r="L33" s="311"/>
      <c r="M33" s="619"/>
    </row>
    <row r="34" spans="1:13" x14ac:dyDescent="0.2">
      <c r="J34" s="24"/>
      <c r="K34" s="24"/>
      <c r="L34" s="323"/>
    </row>
    <row r="35" spans="1:13" x14ac:dyDescent="0.2">
      <c r="J35" s="24"/>
      <c r="K35" s="24"/>
      <c r="L35" s="323"/>
    </row>
    <row r="36" spans="1:13" x14ac:dyDescent="0.2">
      <c r="J36" s="24"/>
      <c r="K36" s="24"/>
      <c r="L36" s="323"/>
    </row>
    <row r="37" spans="1:13" x14ac:dyDescent="0.2">
      <c r="L37" s="323"/>
    </row>
    <row r="38" spans="1:13" x14ac:dyDescent="0.2">
      <c r="L38" s="323"/>
    </row>
    <row r="39" spans="1:13" x14ac:dyDescent="0.2">
      <c r="L39" s="323"/>
    </row>
    <row r="40" spans="1:13" x14ac:dyDescent="0.2">
      <c r="L40" s="323"/>
    </row>
    <row r="41" spans="1:13" x14ac:dyDescent="0.2">
      <c r="L41" s="323"/>
    </row>
    <row r="42" spans="1:13" x14ac:dyDescent="0.2">
      <c r="L42" s="323"/>
    </row>
    <row r="43" spans="1:13" x14ac:dyDescent="0.2">
      <c r="L43" s="323"/>
    </row>
    <row r="48" spans="1:13" x14ac:dyDescent="0.2">
      <c r="A48" s="526"/>
    </row>
    <row r="49" spans="12:12" x14ac:dyDescent="0.2">
      <c r="L49" s="546"/>
    </row>
  </sheetData>
  <sheetProtection password="C90E" sheet="1" formatRows="0" insertRows="0"/>
  <customSheetViews>
    <customSheetView guid="{9DBB59B6-7CA7-4085-97B7-26C01D2F3151}" showPageBreaks="1" printArea="1" hiddenColumns="1" view="pageBreakPreview">
      <pane xSplit="1" ySplit="3" topLeftCell="B4" activePane="bottomRight" state="frozen"/>
      <selection pane="bottomRight" activeCell="B5" sqref="B5"/>
      <pageMargins left="0.23622047244094491" right="0.23622047244094491" top="0.86614173228346458" bottom="0.43307086614173229" header="0.43307086614173229" footer="0.27559055118110237"/>
      <printOptions horizontalCentered="1"/>
      <pageSetup paperSize="9" scale="75" orientation="portrait" r:id="rId1"/>
      <headerFooter>
        <oddHeader>&amp;L&amp;"Arial,Félkövér dőlt"&amp;12Árajánlat&amp;R&amp;"Arial,Félkövér dőlt"&amp;12Megújuló energiafelhasználás kialakítása, meglévő rendszer bővítése</oddHeader>
        <oddFooter>&amp;L&amp;"Arial CE,Dőlt"&amp;D&amp;R&amp;"Arial CE,Dőlt"&amp;P / &amp;N</oddFooter>
      </headerFooter>
    </customSheetView>
  </customSheetViews>
  <mergeCells count="47">
    <mergeCell ref="A1:I1"/>
    <mergeCell ref="A9:A10"/>
    <mergeCell ref="E7:E8"/>
    <mergeCell ref="F7:F8"/>
    <mergeCell ref="G7:G8"/>
    <mergeCell ref="A2:E2"/>
    <mergeCell ref="F2:I2"/>
    <mergeCell ref="A5:A6"/>
    <mergeCell ref="A4:I4"/>
    <mergeCell ref="H7:H8"/>
    <mergeCell ref="A27:G27"/>
    <mergeCell ref="A33:B33"/>
    <mergeCell ref="C33:D33"/>
    <mergeCell ref="A26:B26"/>
    <mergeCell ref="A28:B28"/>
    <mergeCell ref="A29:B29"/>
    <mergeCell ref="C29:D29"/>
    <mergeCell ref="A31:B31"/>
    <mergeCell ref="C31:D31"/>
    <mergeCell ref="L20:L21"/>
    <mergeCell ref="D9:D10"/>
    <mergeCell ref="E9:E10"/>
    <mergeCell ref="F9:F10"/>
    <mergeCell ref="H9:H10"/>
    <mergeCell ref="H20:H21"/>
    <mergeCell ref="G9:G10"/>
    <mergeCell ref="L9:L10"/>
    <mergeCell ref="I20:I21"/>
    <mergeCell ref="D20:D21"/>
    <mergeCell ref="A18:B18"/>
    <mergeCell ref="A19:I19"/>
    <mergeCell ref="A20:A21"/>
    <mergeCell ref="I7:I8"/>
    <mergeCell ref="D7:D8"/>
    <mergeCell ref="I9:I10"/>
    <mergeCell ref="E20:E21"/>
    <mergeCell ref="F20:F21"/>
    <mergeCell ref="G20:G21"/>
    <mergeCell ref="L5:L6"/>
    <mergeCell ref="A7:A8"/>
    <mergeCell ref="L7:L8"/>
    <mergeCell ref="D5:D6"/>
    <mergeCell ref="E5:E6"/>
    <mergeCell ref="F5:F6"/>
    <mergeCell ref="G5:G6"/>
    <mergeCell ref="H5:H6"/>
    <mergeCell ref="I5:I6"/>
  </mergeCells>
  <dataValidations count="1">
    <dataValidation type="decimal" showInputMessage="1" showErrorMessage="1" sqref="F5:G17 D5:D17 D20:D25 F20:G25">
      <formula1>0</formula1>
      <formula2>1000000000</formula2>
    </dataValidation>
  </dataValidations>
  <printOptions horizontalCentered="1"/>
  <pageMargins left="0.23622047244094491" right="0.23622047244094491" top="0.86614173228346458" bottom="0.43307086614173229" header="0.43307086614173229" footer="0.27559055118110237"/>
  <pageSetup paperSize="9" scale="75" orientation="portrait" r:id="rId2"/>
  <headerFooter>
    <oddHeader>&amp;L&amp;"Arial,Félkövér dőlt"&amp;12Árajánlat&amp;R&amp;"Arial,Félkövér dőlt"&amp;12Megújuló energiafelhasználás kialakítása, meglévő rendszer bővítése</oddHeader>
    <oddFooter>&amp;L&amp;"Arial CE,Dőlt"&amp;D&amp;R&amp;"Arial CE,Dőlt"&amp;P / &amp;N</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4">
    <tabColor theme="4" tint="-0.249977111117893"/>
  </sheetPr>
  <dimension ref="A1:O88"/>
  <sheetViews>
    <sheetView showRowColHeaders="0" view="pageBreakPreview" zoomScaleSheetLayoutView="100" workbookViewId="0">
      <selection activeCell="B1" sqref="B1:D1"/>
    </sheetView>
  </sheetViews>
  <sheetFormatPr defaultRowHeight="12.75" x14ac:dyDescent="0.2"/>
  <cols>
    <col min="1" max="1" width="4" style="243" customWidth="1"/>
    <col min="2" max="2" width="59" style="210" customWidth="1"/>
    <col min="3" max="4" width="15.7109375" style="210" customWidth="1"/>
    <col min="5" max="5" width="16" style="210" hidden="1" customWidth="1"/>
    <col min="6" max="6" width="13.85546875" style="210" hidden="1" customWidth="1"/>
    <col min="7" max="7" width="14.5703125" style="209" hidden="1" customWidth="1"/>
    <col min="8" max="8" width="12" style="210" hidden="1" customWidth="1"/>
    <col min="9" max="9" width="13.85546875" style="210" customWidth="1"/>
    <col min="10" max="10" width="13.42578125" style="210" customWidth="1"/>
    <col min="11" max="11" width="16.28515625" style="210" bestFit="1" customWidth="1"/>
    <col min="12" max="12" width="7.5703125" style="210" bestFit="1" customWidth="1"/>
    <col min="13" max="13" width="10.7109375" style="210" bestFit="1" customWidth="1"/>
    <col min="14" max="14" width="9" style="255" bestFit="1" customWidth="1"/>
    <col min="15" max="15" width="11.42578125" style="255" bestFit="1" customWidth="1"/>
    <col min="16" max="16" width="6.5703125" style="210" customWidth="1"/>
    <col min="17" max="17" width="11.7109375" style="210" customWidth="1"/>
    <col min="18" max="16384" width="9.140625" style="210"/>
  </cols>
  <sheetData>
    <row r="1" spans="1:15" ht="45" customHeight="1" thickTop="1" x14ac:dyDescent="0.3">
      <c r="A1" s="1065" t="s">
        <v>140</v>
      </c>
      <c r="B1" s="1074"/>
      <c r="C1" s="1075"/>
      <c r="D1" s="1076"/>
      <c r="E1" s="208"/>
      <c r="F1" s="208"/>
      <c r="I1" s="465" t="str">
        <f>IF(B1="","&lt;-- Kérjük a beruházás pontos címének megadását!","")</f>
        <v>&lt;-- Kérjük a beruházás pontos címének megadását!</v>
      </c>
      <c r="N1" s="210"/>
      <c r="O1" s="210"/>
    </row>
    <row r="2" spans="1:15" ht="18.75" x14ac:dyDescent="0.2">
      <c r="A2" s="1065"/>
      <c r="B2" s="1077" t="s">
        <v>29</v>
      </c>
      <c r="C2" s="1078"/>
      <c r="D2" s="1079"/>
      <c r="E2" s="211"/>
      <c r="F2" s="211"/>
      <c r="N2" s="210"/>
      <c r="O2" s="210"/>
    </row>
    <row r="3" spans="1:15" ht="18.75" x14ac:dyDescent="0.2">
      <c r="A3" s="1065"/>
      <c r="B3" s="1054" t="s">
        <v>284</v>
      </c>
      <c r="C3" s="1055"/>
      <c r="D3" s="1056"/>
      <c r="E3" s="211"/>
      <c r="F3" s="211"/>
      <c r="N3" s="210"/>
      <c r="O3" s="210"/>
    </row>
    <row r="4" spans="1:15" ht="6" customHeight="1" x14ac:dyDescent="0.2">
      <c r="A4" s="1065"/>
      <c r="B4" s="212"/>
      <c r="C4" s="213"/>
      <c r="D4" s="214"/>
      <c r="E4" s="211"/>
      <c r="F4" s="211"/>
      <c r="N4" s="210"/>
      <c r="O4" s="210"/>
    </row>
    <row r="5" spans="1:15" ht="15" customHeight="1" x14ac:dyDescent="0.2">
      <c r="A5" s="1065"/>
      <c r="B5" s="344"/>
      <c r="C5" s="412" t="s">
        <v>2</v>
      </c>
      <c r="D5" s="968"/>
      <c r="E5" s="217"/>
      <c r="F5" s="217"/>
      <c r="I5" s="465" t="str">
        <f>IF(D5="","&lt;-- Kérjük a lakásszám megadását!","")</f>
        <v>&lt;-- Kérjük a lakásszám megadását!</v>
      </c>
      <c r="N5" s="210"/>
      <c r="O5" s="210"/>
    </row>
    <row r="6" spans="1:15" ht="6.75" customHeight="1" x14ac:dyDescent="0.2">
      <c r="A6" s="1065"/>
      <c r="B6" s="218"/>
      <c r="C6" s="216"/>
      <c r="D6" s="219"/>
      <c r="G6" s="220"/>
      <c r="N6" s="210"/>
      <c r="O6" s="210"/>
    </row>
    <row r="7" spans="1:15" ht="18.75" customHeight="1" thickBot="1" x14ac:dyDescent="0.25">
      <c r="A7" s="1066"/>
      <c r="B7" s="221" t="s">
        <v>24</v>
      </c>
      <c r="C7" s="222" t="s">
        <v>3</v>
      </c>
      <c r="D7" s="223" t="s">
        <v>4</v>
      </c>
      <c r="E7" s="1057" t="s">
        <v>28</v>
      </c>
      <c r="F7" s="1058"/>
      <c r="G7" s="1058"/>
      <c r="H7" s="877" t="s">
        <v>354</v>
      </c>
      <c r="N7" s="210"/>
      <c r="O7" s="210"/>
    </row>
    <row r="8" spans="1:15" ht="21" customHeight="1" x14ac:dyDescent="0.2">
      <c r="A8" s="406"/>
      <c r="B8" s="410" t="s">
        <v>286</v>
      </c>
      <c r="C8" s="407"/>
      <c r="D8" s="408"/>
      <c r="E8" s="877" t="s">
        <v>355</v>
      </c>
      <c r="F8" s="877" t="s">
        <v>356</v>
      </c>
      <c r="G8" s="877" t="s">
        <v>357</v>
      </c>
      <c r="H8" s="877" t="s">
        <v>358</v>
      </c>
      <c r="N8" s="210"/>
      <c r="O8" s="210"/>
    </row>
    <row r="9" spans="1:15" ht="16.5" customHeight="1" x14ac:dyDescent="0.2">
      <c r="A9" s="398">
        <v>1</v>
      </c>
      <c r="B9" s="347" t="s">
        <v>272</v>
      </c>
      <c r="C9" s="233">
        <f>'1'!H45</f>
        <v>0</v>
      </c>
      <c r="D9" s="234">
        <f>'1'!I45</f>
        <v>0</v>
      </c>
      <c r="E9" s="225">
        <f t="shared" ref="E9:F13" si="0">C9*1.27</f>
        <v>0</v>
      </c>
      <c r="F9" s="225">
        <f t="shared" si="0"/>
        <v>0</v>
      </c>
      <c r="G9" s="225">
        <f t="shared" ref="G9:G28" si="1">ROUND(SUM(E9:F9),0)</f>
        <v>0</v>
      </c>
      <c r="H9" s="226" t="e">
        <f>G9/$D$5</f>
        <v>#DIV/0!</v>
      </c>
      <c r="N9" s="210"/>
      <c r="O9" s="210"/>
    </row>
    <row r="10" spans="1:15" ht="16.5" customHeight="1" x14ac:dyDescent="0.2">
      <c r="A10" s="398">
        <v>2</v>
      </c>
      <c r="B10" s="347" t="s">
        <v>273</v>
      </c>
      <c r="C10" s="233">
        <f>'2'!H20</f>
        <v>0</v>
      </c>
      <c r="D10" s="234">
        <f>'2'!I20</f>
        <v>0</v>
      </c>
      <c r="E10" s="225">
        <f t="shared" si="0"/>
        <v>0</v>
      </c>
      <c r="F10" s="225">
        <f t="shared" si="0"/>
        <v>0</v>
      </c>
      <c r="G10" s="225">
        <f t="shared" si="1"/>
        <v>0</v>
      </c>
      <c r="H10" s="226" t="e">
        <f t="shared" ref="H10:H28" si="2">G10/$D$5</f>
        <v>#DIV/0!</v>
      </c>
      <c r="N10" s="210"/>
      <c r="O10" s="210"/>
    </row>
    <row r="11" spans="1:15" ht="16.5" customHeight="1" x14ac:dyDescent="0.2">
      <c r="A11" s="398">
        <v>3</v>
      </c>
      <c r="B11" s="347" t="s">
        <v>274</v>
      </c>
      <c r="C11" s="233">
        <f>'3'!H32</f>
        <v>0</v>
      </c>
      <c r="D11" s="234">
        <f>'3'!I32</f>
        <v>0</v>
      </c>
      <c r="E11" s="225">
        <f t="shared" si="0"/>
        <v>0</v>
      </c>
      <c r="F11" s="225">
        <f t="shared" si="0"/>
        <v>0</v>
      </c>
      <c r="G11" s="225">
        <f t="shared" si="1"/>
        <v>0</v>
      </c>
      <c r="H11" s="226" t="e">
        <f t="shared" si="2"/>
        <v>#DIV/0!</v>
      </c>
      <c r="N11" s="210"/>
      <c r="O11" s="210"/>
    </row>
    <row r="12" spans="1:15" ht="16.5" customHeight="1" x14ac:dyDescent="0.2">
      <c r="A12" s="398">
        <v>4</v>
      </c>
      <c r="B12" s="347" t="s">
        <v>275</v>
      </c>
      <c r="C12" s="233">
        <f>'4'!J46</f>
        <v>0</v>
      </c>
      <c r="D12" s="234">
        <f>'4'!K46</f>
        <v>0</v>
      </c>
      <c r="E12" s="225">
        <f t="shared" si="0"/>
        <v>0</v>
      </c>
      <c r="F12" s="225">
        <f t="shared" si="0"/>
        <v>0</v>
      </c>
      <c r="G12" s="225">
        <f t="shared" si="1"/>
        <v>0</v>
      </c>
      <c r="H12" s="226" t="e">
        <f t="shared" si="2"/>
        <v>#DIV/0!</v>
      </c>
      <c r="N12" s="210"/>
      <c r="O12" s="210"/>
    </row>
    <row r="13" spans="1:15" ht="16.5" customHeight="1" x14ac:dyDescent="0.2">
      <c r="A13" s="398">
        <v>5</v>
      </c>
      <c r="B13" s="347" t="s">
        <v>361</v>
      </c>
      <c r="C13" s="233">
        <f>'5'!J59</f>
        <v>0</v>
      </c>
      <c r="D13" s="234">
        <f>'5'!K59</f>
        <v>0</v>
      </c>
      <c r="E13" s="225">
        <f t="shared" si="0"/>
        <v>0</v>
      </c>
      <c r="F13" s="225">
        <f t="shared" si="0"/>
        <v>0</v>
      </c>
      <c r="G13" s="225">
        <f t="shared" si="1"/>
        <v>0</v>
      </c>
      <c r="H13" s="226" t="e">
        <f t="shared" si="2"/>
        <v>#DIV/0!</v>
      </c>
      <c r="N13" s="210"/>
      <c r="O13" s="210"/>
    </row>
    <row r="14" spans="1:15" ht="9" customHeight="1" x14ac:dyDescent="0.2">
      <c r="A14" s="398"/>
      <c r="B14" s="347"/>
      <c r="C14" s="233"/>
      <c r="D14" s="234"/>
      <c r="E14" s="225"/>
      <c r="F14" s="225"/>
      <c r="G14" s="225"/>
      <c r="H14" s="226"/>
      <c r="N14" s="210"/>
      <c r="O14" s="210"/>
    </row>
    <row r="15" spans="1:15" ht="24.75" customHeight="1" x14ac:dyDescent="0.2">
      <c r="A15" s="398">
        <v>6</v>
      </c>
      <c r="B15" s="664" t="s">
        <v>341</v>
      </c>
      <c r="C15" s="233">
        <f>'6'!H7</f>
        <v>0</v>
      </c>
      <c r="D15" s="234">
        <f>'6'!I7</f>
        <v>0</v>
      </c>
      <c r="E15" s="225">
        <f>C15*1.27</f>
        <v>0</v>
      </c>
      <c r="F15" s="225">
        <f>D15*1.27</f>
        <v>0</v>
      </c>
      <c r="G15" s="225">
        <f t="shared" si="1"/>
        <v>0</v>
      </c>
      <c r="H15" s="226" t="e">
        <f>G15/$D$5</f>
        <v>#DIV/0!</v>
      </c>
      <c r="N15" s="210"/>
      <c r="O15" s="210"/>
    </row>
    <row r="16" spans="1:15" ht="9" customHeight="1" x14ac:dyDescent="0.2">
      <c r="A16" s="398"/>
      <c r="B16" s="397"/>
      <c r="C16" s="233"/>
      <c r="D16" s="234"/>
      <c r="E16" s="225"/>
      <c r="F16" s="225"/>
      <c r="G16" s="225"/>
      <c r="H16" s="226"/>
      <c r="N16" s="210"/>
      <c r="O16" s="210"/>
    </row>
    <row r="17" spans="1:15" ht="21" customHeight="1" x14ac:dyDescent="0.2">
      <c r="A17" s="398"/>
      <c r="B17" s="409" t="s">
        <v>280</v>
      </c>
      <c r="C17" s="233"/>
      <c r="D17" s="234"/>
      <c r="E17" s="225"/>
      <c r="F17" s="225"/>
      <c r="G17" s="225"/>
      <c r="H17" s="226"/>
      <c r="N17" s="210"/>
      <c r="O17" s="210"/>
    </row>
    <row r="18" spans="1:15" ht="16.5" customHeight="1" x14ac:dyDescent="0.2">
      <c r="A18" s="398">
        <v>7</v>
      </c>
      <c r="B18" s="396" t="s">
        <v>362</v>
      </c>
      <c r="C18" s="233">
        <f>'7'!G18</f>
        <v>0</v>
      </c>
      <c r="D18" s="234">
        <f>'7'!H18</f>
        <v>0</v>
      </c>
      <c r="E18" s="225">
        <f t="shared" ref="E18:F22" si="3">C18*1.27</f>
        <v>0</v>
      </c>
      <c r="F18" s="225">
        <f t="shared" si="3"/>
        <v>0</v>
      </c>
      <c r="G18" s="225">
        <f t="shared" si="1"/>
        <v>0</v>
      </c>
      <c r="H18" s="226" t="e">
        <f t="shared" si="2"/>
        <v>#DIV/0!</v>
      </c>
      <c r="N18" s="210"/>
      <c r="O18" s="210"/>
    </row>
    <row r="19" spans="1:15" ht="16.5" customHeight="1" x14ac:dyDescent="0.2">
      <c r="A19" s="398">
        <v>8</v>
      </c>
      <c r="B19" s="396" t="s">
        <v>77</v>
      </c>
      <c r="C19" s="233">
        <f>'8'!H31</f>
        <v>0</v>
      </c>
      <c r="D19" s="234">
        <f>'8'!I31</f>
        <v>0</v>
      </c>
      <c r="E19" s="225">
        <f t="shared" si="3"/>
        <v>0</v>
      </c>
      <c r="F19" s="225">
        <f t="shared" si="3"/>
        <v>0</v>
      </c>
      <c r="G19" s="225">
        <f t="shared" si="1"/>
        <v>0</v>
      </c>
      <c r="H19" s="226" t="e">
        <f t="shared" si="2"/>
        <v>#DIV/0!</v>
      </c>
      <c r="N19" s="210"/>
      <c r="O19" s="210"/>
    </row>
    <row r="20" spans="1:15" ht="16.5" customHeight="1" x14ac:dyDescent="0.2">
      <c r="A20" s="398">
        <v>9</v>
      </c>
      <c r="B20" s="396" t="s">
        <v>279</v>
      </c>
      <c r="C20" s="233">
        <f>'9'!H37</f>
        <v>0</v>
      </c>
      <c r="D20" s="234">
        <f>'9'!I37</f>
        <v>0</v>
      </c>
      <c r="E20" s="225">
        <f t="shared" si="3"/>
        <v>0</v>
      </c>
      <c r="F20" s="225">
        <f t="shared" si="3"/>
        <v>0</v>
      </c>
      <c r="G20" s="225">
        <f>ROUND(SUM(E20:F20),0)</f>
        <v>0</v>
      </c>
      <c r="H20" s="226" t="e">
        <f>G20/$D$5</f>
        <v>#DIV/0!</v>
      </c>
      <c r="N20" s="210"/>
      <c r="O20" s="210"/>
    </row>
    <row r="21" spans="1:15" ht="16.5" customHeight="1" x14ac:dyDescent="0.2">
      <c r="A21" s="398">
        <v>10</v>
      </c>
      <c r="B21" s="347" t="s">
        <v>78</v>
      </c>
      <c r="C21" s="233">
        <f>'10'!H39</f>
        <v>0</v>
      </c>
      <c r="D21" s="234">
        <f>'10'!I39</f>
        <v>0</v>
      </c>
      <c r="E21" s="225">
        <f t="shared" si="3"/>
        <v>0</v>
      </c>
      <c r="F21" s="225">
        <f t="shared" si="3"/>
        <v>0</v>
      </c>
      <c r="G21" s="225">
        <f t="shared" si="1"/>
        <v>0</v>
      </c>
      <c r="H21" s="226" t="e">
        <f t="shared" si="2"/>
        <v>#DIV/0!</v>
      </c>
      <c r="N21" s="210"/>
      <c r="O21" s="210"/>
    </row>
    <row r="22" spans="1:15" ht="16.5" customHeight="1" x14ac:dyDescent="0.2">
      <c r="A22" s="398">
        <v>11</v>
      </c>
      <c r="B22" s="347" t="s">
        <v>278</v>
      </c>
      <c r="C22" s="233">
        <f>'11'!G28</f>
        <v>0</v>
      </c>
      <c r="D22" s="234">
        <f>'11'!H28</f>
        <v>0</v>
      </c>
      <c r="E22" s="225">
        <f t="shared" si="3"/>
        <v>0</v>
      </c>
      <c r="F22" s="225">
        <f t="shared" si="3"/>
        <v>0</v>
      </c>
      <c r="G22" s="225">
        <f t="shared" si="1"/>
        <v>0</v>
      </c>
      <c r="H22" s="226" t="e">
        <f t="shared" si="2"/>
        <v>#DIV/0!</v>
      </c>
      <c r="N22" s="210"/>
      <c r="O22" s="210"/>
    </row>
    <row r="23" spans="1:15" ht="9" customHeight="1" x14ac:dyDescent="0.2">
      <c r="A23" s="411"/>
      <c r="B23" s="347"/>
      <c r="C23" s="233"/>
      <c r="D23" s="234"/>
      <c r="E23" s="225"/>
      <c r="F23" s="225"/>
      <c r="G23" s="225"/>
      <c r="H23" s="226"/>
      <c r="N23" s="210"/>
      <c r="O23" s="210"/>
    </row>
    <row r="24" spans="1:15" ht="21" customHeight="1" x14ac:dyDescent="0.2">
      <c r="B24" s="409" t="s">
        <v>287</v>
      </c>
      <c r="C24" s="252"/>
      <c r="D24" s="399"/>
    </row>
    <row r="25" spans="1:15" ht="16.5" customHeight="1" x14ac:dyDescent="0.2">
      <c r="A25" s="398">
        <v>12</v>
      </c>
      <c r="B25" s="392" t="s">
        <v>324</v>
      </c>
      <c r="C25" s="233">
        <f>'12'!H27</f>
        <v>0</v>
      </c>
      <c r="D25" s="234">
        <f>'12'!I27</f>
        <v>0</v>
      </c>
      <c r="E25" s="225">
        <f t="shared" ref="E25:F28" si="4">C25*1.27</f>
        <v>0</v>
      </c>
      <c r="F25" s="225">
        <f t="shared" si="4"/>
        <v>0</v>
      </c>
      <c r="G25" s="225">
        <f>ROUND(SUM(E25:F25),0)</f>
        <v>0</v>
      </c>
      <c r="H25" s="226" t="e">
        <f>G25/$D$5</f>
        <v>#DIV/0!</v>
      </c>
      <c r="N25" s="210"/>
      <c r="O25" s="210"/>
    </row>
    <row r="26" spans="1:15" ht="16.5" customHeight="1" x14ac:dyDescent="0.2">
      <c r="A26" s="398">
        <v>13</v>
      </c>
      <c r="B26" s="392" t="s">
        <v>282</v>
      </c>
      <c r="C26" s="233">
        <f>'13'!H27</f>
        <v>0</v>
      </c>
      <c r="D26" s="234">
        <f>'13'!I27</f>
        <v>0</v>
      </c>
      <c r="E26" s="225">
        <f t="shared" si="4"/>
        <v>0</v>
      </c>
      <c r="F26" s="225">
        <f t="shared" si="4"/>
        <v>0</v>
      </c>
      <c r="G26" s="225">
        <f t="shared" si="1"/>
        <v>0</v>
      </c>
      <c r="H26" s="226" t="e">
        <f t="shared" si="2"/>
        <v>#DIV/0!</v>
      </c>
      <c r="N26" s="210"/>
      <c r="O26" s="210"/>
    </row>
    <row r="27" spans="1:15" ht="16.5" customHeight="1" x14ac:dyDescent="0.2">
      <c r="A27" s="398">
        <v>14</v>
      </c>
      <c r="B27" s="347" t="s">
        <v>81</v>
      </c>
      <c r="C27" s="233">
        <f>'14'!H27</f>
        <v>0</v>
      </c>
      <c r="D27" s="234">
        <f>'14'!I27</f>
        <v>0</v>
      </c>
      <c r="E27" s="225">
        <f t="shared" si="4"/>
        <v>0</v>
      </c>
      <c r="F27" s="225">
        <f t="shared" si="4"/>
        <v>0</v>
      </c>
      <c r="G27" s="225">
        <f t="shared" si="1"/>
        <v>0</v>
      </c>
      <c r="H27" s="226" t="e">
        <f t="shared" si="2"/>
        <v>#DIV/0!</v>
      </c>
      <c r="N27" s="210"/>
      <c r="O27" s="210"/>
    </row>
    <row r="28" spans="1:15" ht="16.5" customHeight="1" thickBot="1" x14ac:dyDescent="0.25">
      <c r="A28" s="398">
        <v>15</v>
      </c>
      <c r="B28" s="392" t="s">
        <v>283</v>
      </c>
      <c r="C28" s="233">
        <f>'15'!H27</f>
        <v>0</v>
      </c>
      <c r="D28" s="234">
        <f>'15'!I27</f>
        <v>0</v>
      </c>
      <c r="E28" s="225">
        <f t="shared" si="4"/>
        <v>0</v>
      </c>
      <c r="F28" s="225">
        <f t="shared" si="4"/>
        <v>0</v>
      </c>
      <c r="G28" s="225">
        <f t="shared" si="1"/>
        <v>0</v>
      </c>
      <c r="H28" s="226" t="e">
        <f t="shared" si="2"/>
        <v>#DIV/0!</v>
      </c>
      <c r="N28" s="210"/>
      <c r="O28" s="210"/>
    </row>
    <row r="29" spans="1:15" ht="21" customHeight="1" x14ac:dyDescent="0.2">
      <c r="A29" s="227"/>
      <c r="B29" s="395" t="s">
        <v>5</v>
      </c>
      <c r="C29" s="393">
        <f t="shared" ref="C29:H29" si="5">ROUND(SUM(C9:C28),0)</f>
        <v>0</v>
      </c>
      <c r="D29" s="394">
        <f t="shared" si="5"/>
        <v>0</v>
      </c>
      <c r="E29" s="228">
        <f t="shared" si="5"/>
        <v>0</v>
      </c>
      <c r="F29" s="228">
        <f t="shared" si="5"/>
        <v>0</v>
      </c>
      <c r="G29" s="228">
        <f t="shared" si="5"/>
        <v>0</v>
      </c>
      <c r="H29" s="228" t="e">
        <f t="shared" si="5"/>
        <v>#DIV/0!</v>
      </c>
      <c r="N29" s="210"/>
      <c r="O29" s="210"/>
    </row>
    <row r="30" spans="1:15" ht="15" customHeight="1" x14ac:dyDescent="0.2">
      <c r="A30" s="227"/>
      <c r="B30" s="347" t="s">
        <v>19</v>
      </c>
      <c r="C30" s="1061">
        <f>ROUND(C29+D29,0.1)</f>
        <v>0</v>
      </c>
      <c r="D30" s="1062"/>
      <c r="E30" s="229"/>
      <c r="F30" s="229"/>
      <c r="G30" s="230"/>
      <c r="N30" s="210"/>
      <c r="O30" s="210"/>
    </row>
    <row r="31" spans="1:15" ht="15" customHeight="1" thickBot="1" x14ac:dyDescent="0.25">
      <c r="A31" s="227"/>
      <c r="B31" s="348" t="s">
        <v>30</v>
      </c>
      <c r="C31" s="1063">
        <f>ROUND(C30*0.27,0.1)</f>
        <v>0</v>
      </c>
      <c r="D31" s="1064"/>
      <c r="E31" s="229"/>
      <c r="F31" s="229"/>
      <c r="G31" s="230"/>
      <c r="N31" s="210"/>
      <c r="O31" s="210"/>
    </row>
    <row r="32" spans="1:15" ht="21.95" customHeight="1" x14ac:dyDescent="0.2">
      <c r="A32" s="227"/>
      <c r="B32" s="346" t="s">
        <v>115</v>
      </c>
      <c r="C32" s="1052">
        <f>ROUND(C30+C31,0.1)</f>
        <v>0</v>
      </c>
      <c r="D32" s="1053"/>
      <c r="E32" s="231"/>
      <c r="F32" s="231"/>
      <c r="G32" s="232">
        <f>(C29+D29)*1.27</f>
        <v>0</v>
      </c>
      <c r="N32" s="210"/>
      <c r="O32" s="210"/>
    </row>
    <row r="33" spans="1:15" ht="6.75" customHeight="1" x14ac:dyDescent="0.2">
      <c r="A33" s="227"/>
      <c r="B33" s="347"/>
      <c r="C33" s="233"/>
      <c r="D33" s="234"/>
      <c r="E33" s="235"/>
      <c r="F33" s="235"/>
      <c r="G33" s="236"/>
      <c r="N33" s="210"/>
      <c r="O33" s="210"/>
    </row>
    <row r="34" spans="1:15" ht="21.95" customHeight="1" x14ac:dyDescent="0.2">
      <c r="A34" s="237">
        <v>16</v>
      </c>
      <c r="B34" s="349" t="s">
        <v>113</v>
      </c>
      <c r="C34" s="1072">
        <f>'Elszámolható ktg.'!C34:D34</f>
        <v>0</v>
      </c>
      <c r="D34" s="1073"/>
      <c r="E34" s="238"/>
      <c r="F34" s="239"/>
      <c r="G34" s="240"/>
      <c r="N34" s="210"/>
      <c r="O34" s="210"/>
    </row>
    <row r="35" spans="1:15" ht="8.25" customHeight="1" thickBot="1" x14ac:dyDescent="0.25">
      <c r="A35" s="227"/>
      <c r="B35" s="241"/>
      <c r="C35" s="1070"/>
      <c r="D35" s="1071"/>
      <c r="E35" s="235"/>
      <c r="F35" s="235"/>
      <c r="G35" s="240"/>
      <c r="N35" s="210"/>
      <c r="O35" s="210"/>
    </row>
    <row r="36" spans="1:15" ht="26.25" customHeight="1" thickTop="1" thickBot="1" x14ac:dyDescent="0.25">
      <c r="A36" s="227"/>
      <c r="B36" s="350" t="s">
        <v>116</v>
      </c>
      <c r="C36" s="1059">
        <f>ROUND(C32+C34,0.1)</f>
        <v>0</v>
      </c>
      <c r="D36" s="1060"/>
      <c r="E36" s="455" t="str">
        <f>IF(C32&lt;&gt;G29,"Ellenőrzés!!!","-")</f>
        <v>-</v>
      </c>
      <c r="F36" s="306" t="s">
        <v>246</v>
      </c>
      <c r="G36" s="242" t="s">
        <v>82</v>
      </c>
      <c r="H36" s="226" t="e">
        <f>C36/'17'!$B$8</f>
        <v>#DIV/0!</v>
      </c>
      <c r="N36" s="210"/>
      <c r="O36" s="210"/>
    </row>
    <row r="37" spans="1:15" ht="13.5" thickTop="1" x14ac:dyDescent="0.2">
      <c r="B37" s="400"/>
      <c r="C37" s="252"/>
      <c r="D37" s="399"/>
      <c r="N37" s="210"/>
      <c r="O37" s="210"/>
    </row>
    <row r="38" spans="1:15" s="246" customFormat="1" ht="21.75" customHeight="1" x14ac:dyDescent="0.2">
      <c r="A38" s="245"/>
      <c r="B38" s="401" t="s">
        <v>111</v>
      </c>
      <c r="C38" s="253"/>
      <c r="D38" s="402"/>
    </row>
    <row r="39" spans="1:15" s="246" customFormat="1" ht="24" customHeight="1" x14ac:dyDescent="0.2">
      <c r="A39" s="245"/>
      <c r="B39" s="403"/>
      <c r="C39" s="253"/>
      <c r="D39" s="402"/>
      <c r="I39" s="465" t="str">
        <f>IF(B39="","&lt;-- Kérjük az ajánlatadó megnevezését!","")</f>
        <v>&lt;-- Kérjük az ajánlatadó megnevezését!</v>
      </c>
    </row>
    <row r="40" spans="1:15" s="246" customFormat="1" x14ac:dyDescent="0.2">
      <c r="A40" s="245"/>
      <c r="B40" s="404"/>
      <c r="C40" s="253"/>
      <c r="D40" s="402"/>
    </row>
    <row r="41" spans="1:15" s="246" customFormat="1" x14ac:dyDescent="0.2">
      <c r="A41" s="245"/>
      <c r="B41" s="404"/>
      <c r="C41" s="253"/>
      <c r="D41" s="402"/>
    </row>
    <row r="42" spans="1:15" x14ac:dyDescent="0.2">
      <c r="B42" s="400"/>
      <c r="C42" s="252"/>
      <c r="D42" s="399"/>
      <c r="N42" s="210"/>
      <c r="O42" s="210"/>
    </row>
    <row r="43" spans="1:15" x14ac:dyDescent="0.2">
      <c r="B43" s="400"/>
      <c r="C43" s="252"/>
      <c r="D43" s="399"/>
      <c r="N43" s="210"/>
      <c r="O43" s="210"/>
    </row>
    <row r="44" spans="1:15" x14ac:dyDescent="0.2">
      <c r="B44" s="400"/>
      <c r="C44" s="252"/>
      <c r="D44" s="399"/>
      <c r="N44" s="210"/>
      <c r="O44" s="210"/>
    </row>
    <row r="45" spans="1:15" ht="13.5" thickBot="1" x14ac:dyDescent="0.25">
      <c r="B45" s="405"/>
      <c r="C45" s="1068" t="s">
        <v>112</v>
      </c>
      <c r="D45" s="1069"/>
      <c r="N45" s="210"/>
      <c r="O45" s="210"/>
    </row>
    <row r="46" spans="1:15" ht="13.5" thickTop="1" x14ac:dyDescent="0.2">
      <c r="B46" s="244"/>
      <c r="N46" s="210"/>
      <c r="O46" s="210"/>
    </row>
    <row r="47" spans="1:15" s="248" customFormat="1" ht="63" x14ac:dyDescent="0.2">
      <c r="A47" s="237">
        <v>17</v>
      </c>
      <c r="B47" s="247" t="str">
        <f>'17'!A24</f>
        <v>Maximálisan igényelhető állami támogatás előzetesen kalkulált összege
(CO2 megtakarítás alapján és a Beruházási költség 50%-a alapján)</v>
      </c>
      <c r="C47" s="1067">
        <f>'17'!C24</f>
        <v>0</v>
      </c>
      <c r="D47" s="1067"/>
      <c r="G47" s="249"/>
    </row>
    <row r="48" spans="1:15" s="248" customFormat="1" x14ac:dyDescent="0.2">
      <c r="A48" s="227"/>
      <c r="B48" s="250"/>
      <c r="G48" s="249"/>
    </row>
    <row r="49" spans="1:15" s="248" customFormat="1" ht="34.5" customHeight="1" x14ac:dyDescent="0.2">
      <c r="A49" s="237">
        <v>18</v>
      </c>
      <c r="B49" s="1050" t="s">
        <v>346</v>
      </c>
      <c r="C49" s="1051"/>
      <c r="D49" s="1051"/>
      <c r="G49" s="249"/>
    </row>
    <row r="50" spans="1:15" x14ac:dyDescent="0.2">
      <c r="B50" s="244"/>
      <c r="N50" s="210"/>
      <c r="O50" s="210"/>
    </row>
    <row r="51" spans="1:15" s="248" customFormat="1" ht="34.5" customHeight="1" x14ac:dyDescent="0.2">
      <c r="A51" s="237">
        <v>19</v>
      </c>
      <c r="B51" s="1049" t="s">
        <v>325</v>
      </c>
      <c r="C51" s="1049"/>
      <c r="D51" s="1049"/>
      <c r="G51" s="249"/>
    </row>
    <row r="52" spans="1:15" x14ac:dyDescent="0.2">
      <c r="B52" s="251"/>
      <c r="C52" s="252"/>
      <c r="D52" s="252"/>
      <c r="N52" s="210"/>
      <c r="O52" s="210"/>
    </row>
    <row r="53" spans="1:15" x14ac:dyDescent="0.2">
      <c r="B53" s="252"/>
      <c r="C53" s="252"/>
      <c r="D53" s="252"/>
      <c r="N53" s="210"/>
      <c r="O53" s="210"/>
    </row>
    <row r="54" spans="1:15" x14ac:dyDescent="0.2">
      <c r="B54" s="252"/>
      <c r="C54" s="252"/>
      <c r="D54" s="252"/>
      <c r="N54" s="210"/>
      <c r="O54" s="210"/>
    </row>
    <row r="55" spans="1:15" x14ac:dyDescent="0.2">
      <c r="B55" s="252"/>
      <c r="C55" s="252"/>
      <c r="D55" s="252"/>
      <c r="N55" s="210"/>
      <c r="O55" s="210"/>
    </row>
    <row r="56" spans="1:15" x14ac:dyDescent="0.2">
      <c r="B56" s="252"/>
      <c r="C56" s="252"/>
      <c r="D56" s="252"/>
      <c r="N56" s="210"/>
      <c r="O56" s="210"/>
    </row>
    <row r="57" spans="1:15" s="245" customFormat="1" x14ac:dyDescent="0.2">
      <c r="B57" s="253"/>
      <c r="C57" s="252"/>
      <c r="D57" s="252"/>
    </row>
    <row r="58" spans="1:15" x14ac:dyDescent="0.2">
      <c r="N58" s="210"/>
      <c r="O58" s="210"/>
    </row>
    <row r="59" spans="1:15" x14ac:dyDescent="0.2">
      <c r="N59" s="210"/>
      <c r="O59" s="210"/>
    </row>
    <row r="60" spans="1:15" x14ac:dyDescent="0.2">
      <c r="N60" s="210"/>
      <c r="O60" s="210"/>
    </row>
    <row r="61" spans="1:15" ht="12.75" customHeight="1" x14ac:dyDescent="0.2">
      <c r="N61" s="210"/>
      <c r="O61" s="210"/>
    </row>
    <row r="62" spans="1:15" ht="12.75" customHeight="1" x14ac:dyDescent="0.2">
      <c r="N62" s="210"/>
      <c r="O62" s="210"/>
    </row>
    <row r="63" spans="1:15" x14ac:dyDescent="0.2">
      <c r="N63" s="210"/>
      <c r="O63" s="210"/>
    </row>
    <row r="64" spans="1:15" x14ac:dyDescent="0.2">
      <c r="N64" s="210"/>
      <c r="O64" s="210"/>
    </row>
    <row r="65" spans="14:15" x14ac:dyDescent="0.2">
      <c r="N65" s="210"/>
      <c r="O65" s="210"/>
    </row>
    <row r="66" spans="14:15" x14ac:dyDescent="0.2">
      <c r="N66" s="210"/>
      <c r="O66" s="210"/>
    </row>
    <row r="67" spans="14:15" x14ac:dyDescent="0.2">
      <c r="N67" s="210"/>
      <c r="O67" s="210"/>
    </row>
    <row r="68" spans="14:15" ht="16.5" hidden="1" customHeight="1" x14ac:dyDescent="0.2">
      <c r="N68" s="210"/>
      <c r="O68" s="210"/>
    </row>
    <row r="69" spans="14:15" ht="12.75" hidden="1" customHeight="1" x14ac:dyDescent="0.2">
      <c r="N69" s="210"/>
      <c r="O69" s="210"/>
    </row>
    <row r="70" spans="14:15" ht="13.5" hidden="1" customHeight="1" x14ac:dyDescent="0.2">
      <c r="N70" s="210"/>
      <c r="O70" s="210"/>
    </row>
    <row r="71" spans="14:15" ht="13.5" hidden="1" customHeight="1" thickBot="1" x14ac:dyDescent="0.25">
      <c r="N71" s="210"/>
      <c r="O71" s="210"/>
    </row>
    <row r="72" spans="14:15" hidden="1" x14ac:dyDescent="0.2">
      <c r="N72" s="210"/>
      <c r="O72" s="210"/>
    </row>
    <row r="73" spans="14:15" hidden="1" x14ac:dyDescent="0.2">
      <c r="N73" s="210"/>
      <c r="O73" s="210"/>
    </row>
    <row r="74" spans="14:15" hidden="1" x14ac:dyDescent="0.2">
      <c r="N74" s="210"/>
      <c r="O74" s="210"/>
    </row>
    <row r="75" spans="14:15" hidden="1" x14ac:dyDescent="0.2">
      <c r="N75" s="210"/>
      <c r="O75" s="210"/>
    </row>
    <row r="76" spans="14:15" hidden="1" x14ac:dyDescent="0.2">
      <c r="N76" s="210"/>
      <c r="O76" s="210"/>
    </row>
    <row r="77" spans="14:15" hidden="1" x14ac:dyDescent="0.2">
      <c r="N77" s="210"/>
      <c r="O77" s="210"/>
    </row>
    <row r="78" spans="14:15" hidden="1" x14ac:dyDescent="0.2">
      <c r="N78" s="210"/>
      <c r="O78" s="210"/>
    </row>
    <row r="79" spans="14:15" hidden="1" x14ac:dyDescent="0.2">
      <c r="N79" s="210"/>
      <c r="O79" s="210"/>
    </row>
    <row r="80" spans="14:15" hidden="1" x14ac:dyDescent="0.2">
      <c r="N80" s="210"/>
      <c r="O80" s="210"/>
    </row>
    <row r="81" spans="3:15" hidden="1" x14ac:dyDescent="0.2">
      <c r="N81" s="210"/>
      <c r="O81" s="210"/>
    </row>
    <row r="82" spans="3:15" hidden="1" x14ac:dyDescent="0.2">
      <c r="N82" s="210"/>
      <c r="O82" s="210"/>
    </row>
    <row r="83" spans="3:15" hidden="1" x14ac:dyDescent="0.2">
      <c r="N83" s="210"/>
      <c r="O83" s="210"/>
    </row>
    <row r="84" spans="3:15" hidden="1" x14ac:dyDescent="0.2">
      <c r="N84" s="210"/>
      <c r="O84" s="210"/>
    </row>
    <row r="85" spans="3:15" hidden="1" x14ac:dyDescent="0.2">
      <c r="N85" s="210"/>
      <c r="O85" s="210"/>
    </row>
    <row r="86" spans="3:15" x14ac:dyDescent="0.2">
      <c r="N86" s="210"/>
      <c r="O86" s="210"/>
    </row>
    <row r="87" spans="3:15" x14ac:dyDescent="0.2">
      <c r="N87" s="210"/>
      <c r="O87" s="210"/>
    </row>
    <row r="88" spans="3:15" x14ac:dyDescent="0.2">
      <c r="C88" s="254"/>
    </row>
  </sheetData>
  <sheetProtection password="C90E" sheet="1" objects="1" scenarios="1" selectLockedCells="1"/>
  <protectedRanges>
    <protectedRange password="CAC7" sqref="C33:F33 C35:F35 B53:B54 G30:IV35 C9:D9 I36:IV36 C48:IV48 E47:IV47 C50:IV50 E49:IV49 C52:IV54 E51:IV51 B29:B51 C37:IV38 C11:D23 I9:IV23 I25:IV29 C25:D28 C40:IV46 C39:H39 J39:IV39" name="Tartomány1"/>
    <protectedRange password="CAC7" sqref="C30:F31" name="Tartomány1_4"/>
    <protectedRange password="CAC7" sqref="C32:F32" name="Tartomány1_5"/>
    <protectedRange password="CAC7" sqref="C34:D34" name="Tartomány1_6"/>
    <protectedRange password="CAC7" sqref="C36:D36 F36" name="Tartomány1_7"/>
    <protectedRange password="CAC7" sqref="E9:F23 E25:F28" name="Tartomány1_15"/>
    <protectedRange password="CAC7" sqref="E34" name="Tartomány1_6_1"/>
    <protectedRange password="CAC7" sqref="F34" name="Tartomány1_8_1"/>
    <protectedRange password="CAC7" sqref="B28 B9:B26" name="Tartomány1_10"/>
    <protectedRange password="CAC7" sqref="B27" name="Tartomány1_1"/>
    <protectedRange password="CAC7" sqref="H9:H23 H25:H28" name="Tartomány1_9"/>
    <protectedRange password="CAC7" sqref="G36:H36" name="Tartomány1_1_1"/>
    <protectedRange password="CAC7" sqref="B51:D51 B49:D49 B47:D47" name="Tartomány1_2"/>
    <protectedRange password="CAC7" sqref="C29:D29" name="Tartomány1_3"/>
    <protectedRange password="CAC7" sqref="E29:F29 H29" name="Tartomány1_15_1"/>
    <protectedRange password="CAC7" sqref="E36" name="Tartomány1_7_1"/>
    <protectedRange password="CAC7" sqref="G9:G23 G25:G28" name="Tartomány1_2_1"/>
    <protectedRange password="CAC7" sqref="G29" name="Tartomány1_15_2"/>
  </protectedRanges>
  <customSheetViews>
    <customSheetView guid="{9DBB59B6-7CA7-4085-97B7-26C01D2F3151}" showPageBreaks="1" showRowCol="0" printArea="1" hiddenRows="1" hiddenColumns="1" view="pageBreakPreview">
      <selection activeCell="B39" sqref="B39"/>
      <pageMargins left="0.74803149606299213" right="0.74803149606299213" top="0.98425196850393704" bottom="0.98425196850393704" header="0.51181102362204722" footer="0.51181102362204722"/>
      <printOptions horizontalCentered="1"/>
      <pageSetup paperSize="9" scale="95" orientation="portrait" r:id="rId1"/>
      <headerFooter alignWithMargins="0">
        <oddHeader>&amp;R&amp;"Times New Roman,Félkövér"&amp;12Árajánlati főösszesítő</oddHeader>
        <oddFooter>&amp;R&amp;"Times New Roman,Normál"&amp;12&amp;D</oddFooter>
      </headerFooter>
    </customSheetView>
  </customSheetViews>
  <mergeCells count="15">
    <mergeCell ref="A1:A7"/>
    <mergeCell ref="C47:D47"/>
    <mergeCell ref="C45:D45"/>
    <mergeCell ref="C35:D35"/>
    <mergeCell ref="C34:D34"/>
    <mergeCell ref="B1:D1"/>
    <mergeCell ref="B2:D2"/>
    <mergeCell ref="B51:D51"/>
    <mergeCell ref="B49:D49"/>
    <mergeCell ref="C32:D32"/>
    <mergeCell ref="B3:D3"/>
    <mergeCell ref="E7:G7"/>
    <mergeCell ref="C36:D36"/>
    <mergeCell ref="C30:D30"/>
    <mergeCell ref="C31:D31"/>
  </mergeCells>
  <phoneticPr fontId="25" type="noConversion"/>
  <conditionalFormatting sqref="E36">
    <cfRule type="cellIs" dxfId="98" priority="3" stopIfTrue="1" operator="notEqual">
      <formula>"""Ellenőrzés"""</formula>
    </cfRule>
  </conditionalFormatting>
  <conditionalFormatting sqref="E36">
    <cfRule type="cellIs" dxfId="97" priority="2" stopIfTrue="1" operator="notEqual">
      <formula>"""Ellenőrzés"""</formula>
    </cfRule>
  </conditionalFormatting>
  <conditionalFormatting sqref="E36">
    <cfRule type="cellIs" dxfId="96" priority="1" stopIfTrue="1" operator="notEqual">
      <formula>"""Ellenőrzés"""</formula>
    </cfRule>
  </conditionalFormatting>
  <dataValidations count="1">
    <dataValidation type="whole" showInputMessage="1" showErrorMessage="1" sqref="D5">
      <formula1>0</formula1>
      <formula2>120</formula2>
    </dataValidation>
  </dataValidations>
  <printOptions horizontalCentered="1"/>
  <pageMargins left="0.74803149606299213" right="0.74803149606299213" top="0.98425196850393704" bottom="0.98425196850393704" header="0.51181102362204722" footer="0.51181102362204722"/>
  <pageSetup paperSize="9" scale="95" orientation="portrait" r:id="rId2"/>
  <headerFooter alignWithMargins="0">
    <oddHeader>&amp;R&amp;"Times New Roman,Félkövér"&amp;12Árajánlati főösszesítő</oddHeader>
    <oddFooter>&amp;R&amp;"Times New Roman,Normál"&amp;12&amp;D</oddFooter>
  </headerFooter>
  <ignoredErrors>
    <ignoredError sqref="C47 H36 H18:H19 H26:H29 H15 H21:H22 H9:H13" evalError="1"/>
  </ignoredError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7"/>
  <dimension ref="A1:M28"/>
  <sheetViews>
    <sheetView view="pageBreakPreview" topLeftCell="A4" zoomScaleSheetLayoutView="100" workbookViewId="0">
      <selection activeCell="C7" sqref="C7"/>
    </sheetView>
  </sheetViews>
  <sheetFormatPr defaultRowHeight="12.75" x14ac:dyDescent="0.2"/>
  <cols>
    <col min="1" max="1" width="30.28515625" style="246" customWidth="1"/>
    <col min="2" max="2" width="23.5703125" style="246" customWidth="1"/>
    <col min="3" max="3" width="10.7109375" style="246" customWidth="1"/>
    <col min="4" max="4" width="18.28515625" style="246" customWidth="1"/>
    <col min="5" max="5" width="18" style="246" customWidth="1"/>
    <col min="6" max="6" width="18.28515625" style="246" customWidth="1"/>
    <col min="7" max="8" width="14.85546875" style="246" customWidth="1"/>
    <col min="9" max="9" width="18" style="287" customWidth="1"/>
    <col min="10" max="10" width="13.140625" style="246" hidden="1" customWidth="1"/>
    <col min="11" max="11" width="12.42578125" style="246" hidden="1" customWidth="1"/>
    <col min="12" max="12" width="13.28515625" style="246" hidden="1" customWidth="1"/>
    <col min="13" max="13" width="21.5703125" style="246" customWidth="1"/>
    <col min="14" max="16384" width="9.140625" style="246"/>
  </cols>
  <sheetData>
    <row r="1" spans="1:12" ht="26.25" customHeight="1" thickBot="1" x14ac:dyDescent="0.25">
      <c r="A1" s="1307">
        <f>'Árajánlat összesítő'!B1</f>
        <v>0</v>
      </c>
      <c r="B1" s="1307"/>
      <c r="C1" s="1307"/>
      <c r="D1" s="1307"/>
      <c r="E1" s="1307"/>
      <c r="F1" s="1307"/>
      <c r="G1" s="1307"/>
      <c r="H1" s="1307"/>
      <c r="I1" s="1307"/>
    </row>
    <row r="2" spans="1:12" ht="21.75" customHeight="1" thickTop="1" x14ac:dyDescent="0.2">
      <c r="A2" s="1311" t="s">
        <v>375</v>
      </c>
      <c r="B2" s="1312"/>
      <c r="C2" s="1312"/>
      <c r="D2" s="1312"/>
      <c r="E2" s="1312"/>
      <c r="F2" s="1312"/>
      <c r="G2" s="1312"/>
      <c r="H2" s="1312"/>
      <c r="I2" s="1313"/>
    </row>
    <row r="3" spans="1:12" ht="21.75" customHeight="1" thickBot="1" x14ac:dyDescent="0.25">
      <c r="A3" s="1308" t="s">
        <v>376</v>
      </c>
      <c r="B3" s="1309"/>
      <c r="C3" s="1309"/>
      <c r="D3" s="1309"/>
      <c r="E3" s="1309"/>
      <c r="F3" s="1309"/>
      <c r="G3" s="1309"/>
      <c r="H3" s="1309"/>
      <c r="I3" s="1310"/>
    </row>
    <row r="4" spans="1:12" ht="9.75" customHeight="1" thickTop="1" thickBot="1" x14ac:dyDescent="0.25">
      <c r="A4" s="1315"/>
      <c r="B4" s="1315"/>
      <c r="C4" s="1315"/>
      <c r="D4" s="1315"/>
      <c r="E4" s="1315"/>
      <c r="F4" s="1315"/>
      <c r="G4" s="1315"/>
      <c r="H4" s="1315"/>
      <c r="I4" s="1315"/>
    </row>
    <row r="5" spans="1:12" ht="47.25" customHeight="1" thickTop="1" x14ac:dyDescent="0.2">
      <c r="A5" s="1305" t="s">
        <v>66</v>
      </c>
      <c r="B5" s="1300"/>
      <c r="C5" s="1300" t="s">
        <v>223</v>
      </c>
      <c r="D5" s="1300" t="s">
        <v>225</v>
      </c>
      <c r="E5" s="1300" t="s">
        <v>227</v>
      </c>
      <c r="F5" s="1300" t="s">
        <v>224</v>
      </c>
      <c r="G5" s="1300" t="s">
        <v>228</v>
      </c>
      <c r="H5" s="1300"/>
      <c r="I5" s="440" t="s">
        <v>149</v>
      </c>
    </row>
    <row r="6" spans="1:12" ht="17.25" customHeight="1" thickBot="1" x14ac:dyDescent="0.25">
      <c r="A6" s="1306"/>
      <c r="B6" s="1301"/>
      <c r="C6" s="1301"/>
      <c r="D6" s="1301"/>
      <c r="E6" s="1301"/>
      <c r="F6" s="1301"/>
      <c r="G6" s="929" t="s">
        <v>226</v>
      </c>
      <c r="H6" s="929" t="s">
        <v>412</v>
      </c>
      <c r="I6" s="450"/>
      <c r="J6" s="245" t="s">
        <v>226</v>
      </c>
      <c r="K6" s="245" t="s">
        <v>230</v>
      </c>
      <c r="L6" s="245" t="s">
        <v>253</v>
      </c>
    </row>
    <row r="7" spans="1:12" s="285" customFormat="1" ht="17.25" customHeight="1" thickTop="1" x14ac:dyDescent="0.2">
      <c r="A7" s="1314" t="s">
        <v>288</v>
      </c>
      <c r="B7" s="650" t="s">
        <v>67</v>
      </c>
      <c r="C7" s="651"/>
      <c r="D7" s="652"/>
      <c r="E7" s="653"/>
      <c r="F7" s="653"/>
      <c r="G7" s="654"/>
      <c r="H7" s="654"/>
      <c r="I7" s="655"/>
      <c r="J7" s="304">
        <f>IF(G7&gt;0,I7,0)</f>
        <v>0</v>
      </c>
      <c r="K7" s="304">
        <f>IF(H7&gt;0,I7,0)</f>
        <v>0</v>
      </c>
      <c r="L7" s="285" t="e">
        <f>I7/C7</f>
        <v>#DIV/0!</v>
      </c>
    </row>
    <row r="8" spans="1:12" s="285" customFormat="1" ht="17.25" customHeight="1" x14ac:dyDescent="0.2">
      <c r="A8" s="1302"/>
      <c r="B8" s="656" t="s">
        <v>68</v>
      </c>
      <c r="C8" s="657"/>
      <c r="D8" s="658"/>
      <c r="E8" s="658"/>
      <c r="F8" s="658"/>
      <c r="G8" s="657"/>
      <c r="H8" s="657"/>
      <c r="I8" s="659"/>
      <c r="J8" s="304">
        <f t="shared" ref="J8:J26" si="0">IF(G8&gt;0,I8,0)</f>
        <v>0</v>
      </c>
      <c r="K8" s="304">
        <f t="shared" ref="K8:K26" si="1">IF(H8&gt;0,I8,0)</f>
        <v>0</v>
      </c>
      <c r="L8" s="285" t="e">
        <f t="shared" ref="L8:L26" si="2">I8/C8</f>
        <v>#DIV/0!</v>
      </c>
    </row>
    <row r="9" spans="1:12" s="285" customFormat="1" ht="17.25" customHeight="1" x14ac:dyDescent="0.2">
      <c r="A9" s="1294" t="s">
        <v>289</v>
      </c>
      <c r="B9" s="1295"/>
      <c r="C9" s="441"/>
      <c r="D9" s="301"/>
      <c r="E9" s="301"/>
      <c r="F9" s="301"/>
      <c r="G9" s="441"/>
      <c r="H9" s="441"/>
      <c r="I9" s="443"/>
      <c r="J9" s="304">
        <f t="shared" si="0"/>
        <v>0</v>
      </c>
      <c r="K9" s="304">
        <f t="shared" si="1"/>
        <v>0</v>
      </c>
      <c r="L9" s="285" t="e">
        <f t="shared" si="2"/>
        <v>#DIV/0!</v>
      </c>
    </row>
    <row r="10" spans="1:12" s="285" customFormat="1" ht="17.25" customHeight="1" x14ac:dyDescent="0.2">
      <c r="A10" s="1294" t="s">
        <v>290</v>
      </c>
      <c r="B10" s="1295"/>
      <c r="C10" s="441"/>
      <c r="D10" s="301"/>
      <c r="E10" s="301"/>
      <c r="F10" s="301"/>
      <c r="G10" s="441"/>
      <c r="H10" s="441"/>
      <c r="I10" s="443"/>
      <c r="J10" s="304">
        <f t="shared" si="0"/>
        <v>0</v>
      </c>
      <c r="K10" s="304">
        <f t="shared" si="1"/>
        <v>0</v>
      </c>
      <c r="L10" s="285" t="e">
        <f t="shared" si="2"/>
        <v>#DIV/0!</v>
      </c>
    </row>
    <row r="11" spans="1:12" s="285" customFormat="1" ht="17.25" customHeight="1" x14ac:dyDescent="0.2">
      <c r="A11" s="1294" t="s">
        <v>291</v>
      </c>
      <c r="B11" s="1295"/>
      <c r="C11" s="441"/>
      <c r="D11" s="301"/>
      <c r="E11" s="301"/>
      <c r="F11" s="301"/>
      <c r="G11" s="441"/>
      <c r="H11" s="441"/>
      <c r="I11" s="443"/>
      <c r="J11" s="304">
        <f t="shared" si="0"/>
        <v>0</v>
      </c>
      <c r="K11" s="304">
        <f t="shared" si="1"/>
        <v>0</v>
      </c>
      <c r="L11" s="285" t="e">
        <f t="shared" si="2"/>
        <v>#DIV/0!</v>
      </c>
    </row>
    <row r="12" spans="1:12" s="285" customFormat="1" ht="17.25" customHeight="1" x14ac:dyDescent="0.2">
      <c r="A12" s="1294" t="s">
        <v>292</v>
      </c>
      <c r="B12" s="1295"/>
      <c r="C12" s="441"/>
      <c r="D12" s="301"/>
      <c r="E12" s="301"/>
      <c r="F12" s="301"/>
      <c r="G12" s="441"/>
      <c r="H12" s="441"/>
      <c r="I12" s="443"/>
      <c r="J12" s="304">
        <f t="shared" si="0"/>
        <v>0</v>
      </c>
      <c r="K12" s="304">
        <f t="shared" si="1"/>
        <v>0</v>
      </c>
      <c r="L12" s="285" t="e">
        <f t="shared" si="2"/>
        <v>#DIV/0!</v>
      </c>
    </row>
    <row r="13" spans="1:12" s="285" customFormat="1" ht="17.25" customHeight="1" x14ac:dyDescent="0.2">
      <c r="A13" s="1294" t="s">
        <v>293</v>
      </c>
      <c r="B13" s="1295"/>
      <c r="C13" s="441"/>
      <c r="D13" s="301"/>
      <c r="E13" s="301"/>
      <c r="F13" s="301"/>
      <c r="G13" s="441"/>
      <c r="H13" s="441"/>
      <c r="I13" s="443"/>
      <c r="J13" s="304">
        <f t="shared" si="0"/>
        <v>0</v>
      </c>
      <c r="K13" s="304">
        <f t="shared" si="1"/>
        <v>0</v>
      </c>
      <c r="L13" s="285" t="e">
        <f t="shared" si="2"/>
        <v>#DIV/0!</v>
      </c>
    </row>
    <row r="14" spans="1:12" s="285" customFormat="1" ht="17.25" customHeight="1" x14ac:dyDescent="0.2">
      <c r="A14" s="1302" t="s">
        <v>294</v>
      </c>
      <c r="B14" s="660" t="s">
        <v>229</v>
      </c>
      <c r="C14" s="661"/>
      <c r="D14" s="662"/>
      <c r="E14" s="662"/>
      <c r="F14" s="662"/>
      <c r="G14" s="661"/>
      <c r="H14" s="661"/>
      <c r="I14" s="663"/>
      <c r="J14" s="304">
        <f t="shared" si="0"/>
        <v>0</v>
      </c>
      <c r="K14" s="304">
        <f t="shared" si="1"/>
        <v>0</v>
      </c>
      <c r="L14" s="285" t="e">
        <f t="shared" si="2"/>
        <v>#DIV/0!</v>
      </c>
    </row>
    <row r="15" spans="1:12" s="285" customFormat="1" ht="17.25" customHeight="1" x14ac:dyDescent="0.2">
      <c r="A15" s="1302"/>
      <c r="B15" s="656" t="s">
        <v>164</v>
      </c>
      <c r="C15" s="657"/>
      <c r="D15" s="658"/>
      <c r="E15" s="658"/>
      <c r="F15" s="658"/>
      <c r="G15" s="657"/>
      <c r="H15" s="657"/>
      <c r="I15" s="659"/>
      <c r="J15" s="304">
        <f t="shared" si="0"/>
        <v>0</v>
      </c>
      <c r="K15" s="304">
        <f t="shared" si="1"/>
        <v>0</v>
      </c>
      <c r="L15" s="285" t="e">
        <f t="shared" si="2"/>
        <v>#DIV/0!</v>
      </c>
    </row>
    <row r="16" spans="1:12" s="285" customFormat="1" ht="17.25" customHeight="1" x14ac:dyDescent="0.2">
      <c r="A16" s="1294" t="s">
        <v>295</v>
      </c>
      <c r="B16" s="1295"/>
      <c r="C16" s="442"/>
      <c r="D16" s="302"/>
      <c r="E16" s="302"/>
      <c r="F16" s="302"/>
      <c r="G16" s="442"/>
      <c r="H16" s="442"/>
      <c r="I16" s="443"/>
      <c r="J16" s="304">
        <f t="shared" si="0"/>
        <v>0</v>
      </c>
      <c r="K16" s="304">
        <f t="shared" si="1"/>
        <v>0</v>
      </c>
      <c r="L16" s="285" t="e">
        <f t="shared" si="2"/>
        <v>#DIV/0!</v>
      </c>
    </row>
    <row r="17" spans="1:13" s="285" customFormat="1" ht="17.25" customHeight="1" x14ac:dyDescent="0.2">
      <c r="A17" s="1294" t="s">
        <v>296</v>
      </c>
      <c r="B17" s="1295"/>
      <c r="C17" s="442"/>
      <c r="D17" s="302"/>
      <c r="E17" s="302"/>
      <c r="F17" s="302"/>
      <c r="G17" s="442"/>
      <c r="H17" s="442"/>
      <c r="I17" s="443"/>
      <c r="J17" s="304">
        <f t="shared" si="0"/>
        <v>0</v>
      </c>
      <c r="K17" s="304">
        <f t="shared" si="1"/>
        <v>0</v>
      </c>
      <c r="L17" s="285" t="e">
        <f t="shared" si="2"/>
        <v>#DIV/0!</v>
      </c>
    </row>
    <row r="18" spans="1:13" s="285" customFormat="1" ht="17.25" customHeight="1" x14ac:dyDescent="0.2">
      <c r="A18" s="1296"/>
      <c r="B18" s="1297"/>
      <c r="C18" s="444"/>
      <c r="D18" s="303"/>
      <c r="E18" s="303"/>
      <c r="F18" s="303"/>
      <c r="G18" s="444"/>
      <c r="H18" s="444"/>
      <c r="I18" s="445"/>
      <c r="J18" s="304">
        <f t="shared" si="0"/>
        <v>0</v>
      </c>
      <c r="K18" s="304">
        <f t="shared" si="1"/>
        <v>0</v>
      </c>
      <c r="L18" s="285" t="e">
        <f t="shared" si="2"/>
        <v>#DIV/0!</v>
      </c>
    </row>
    <row r="19" spans="1:13" s="285" customFormat="1" ht="17.25" customHeight="1" x14ac:dyDescent="0.2">
      <c r="A19" s="1296"/>
      <c r="B19" s="1297"/>
      <c r="C19" s="442"/>
      <c r="D19" s="302"/>
      <c r="E19" s="302"/>
      <c r="F19" s="302"/>
      <c r="G19" s="442"/>
      <c r="H19" s="442"/>
      <c r="I19" s="443"/>
      <c r="J19" s="304">
        <f t="shared" si="0"/>
        <v>0</v>
      </c>
      <c r="K19" s="304">
        <f t="shared" si="1"/>
        <v>0</v>
      </c>
      <c r="L19" s="285" t="e">
        <f t="shared" si="2"/>
        <v>#DIV/0!</v>
      </c>
    </row>
    <row r="20" spans="1:13" s="285" customFormat="1" ht="17.25" customHeight="1" x14ac:dyDescent="0.2">
      <c r="A20" s="1296"/>
      <c r="B20" s="1297"/>
      <c r="C20" s="442"/>
      <c r="D20" s="302"/>
      <c r="E20" s="302"/>
      <c r="F20" s="302"/>
      <c r="G20" s="442"/>
      <c r="H20" s="442"/>
      <c r="I20" s="443"/>
      <c r="J20" s="304">
        <f t="shared" si="0"/>
        <v>0</v>
      </c>
      <c r="K20" s="304">
        <f t="shared" si="1"/>
        <v>0</v>
      </c>
      <c r="L20" s="285" t="e">
        <f t="shared" si="2"/>
        <v>#DIV/0!</v>
      </c>
    </row>
    <row r="21" spans="1:13" s="285" customFormat="1" ht="17.25" customHeight="1" x14ac:dyDescent="0.2">
      <c r="A21" s="1298" t="s">
        <v>297</v>
      </c>
      <c r="B21" s="1299"/>
      <c r="C21" s="442"/>
      <c r="D21" s="302"/>
      <c r="E21" s="302"/>
      <c r="F21" s="302"/>
      <c r="G21" s="442"/>
      <c r="H21" s="442"/>
      <c r="I21" s="443"/>
      <c r="J21" s="304">
        <f t="shared" si="0"/>
        <v>0</v>
      </c>
      <c r="K21" s="304">
        <f t="shared" si="1"/>
        <v>0</v>
      </c>
      <c r="L21" s="285" t="e">
        <f t="shared" si="2"/>
        <v>#DIV/0!</v>
      </c>
    </row>
    <row r="22" spans="1:13" s="285" customFormat="1" ht="17.25" customHeight="1" x14ac:dyDescent="0.2">
      <c r="A22" s="1294" t="s">
        <v>298</v>
      </c>
      <c r="B22" s="1295"/>
      <c r="C22" s="441"/>
      <c r="D22" s="301"/>
      <c r="E22" s="301"/>
      <c r="F22" s="301"/>
      <c r="G22" s="441"/>
      <c r="H22" s="441"/>
      <c r="I22" s="443"/>
      <c r="J22" s="304">
        <f t="shared" si="0"/>
        <v>0</v>
      </c>
      <c r="K22" s="304">
        <f t="shared" si="1"/>
        <v>0</v>
      </c>
      <c r="L22" s="285" t="e">
        <f t="shared" si="2"/>
        <v>#DIV/0!</v>
      </c>
    </row>
    <row r="23" spans="1:13" s="285" customFormat="1" ht="17.25" customHeight="1" x14ac:dyDescent="0.2">
      <c r="A23" s="1294" t="s">
        <v>299</v>
      </c>
      <c r="B23" s="1295"/>
      <c r="C23" s="442"/>
      <c r="D23" s="302"/>
      <c r="E23" s="302"/>
      <c r="F23" s="302"/>
      <c r="G23" s="442"/>
      <c r="H23" s="442"/>
      <c r="I23" s="443"/>
      <c r="J23" s="304">
        <f t="shared" si="0"/>
        <v>0</v>
      </c>
      <c r="K23" s="304">
        <f t="shared" si="1"/>
        <v>0</v>
      </c>
      <c r="L23" s="285" t="e">
        <f t="shared" si="2"/>
        <v>#DIV/0!</v>
      </c>
    </row>
    <row r="24" spans="1:13" s="285" customFormat="1" ht="29.25" customHeight="1" x14ac:dyDescent="0.2">
      <c r="A24" s="1294" t="s">
        <v>300</v>
      </c>
      <c r="B24" s="1295"/>
      <c r="C24" s="441"/>
      <c r="D24" s="301"/>
      <c r="E24" s="301"/>
      <c r="F24" s="301"/>
      <c r="G24" s="441"/>
      <c r="H24" s="441"/>
      <c r="I24" s="443"/>
      <c r="J24" s="304">
        <f t="shared" si="0"/>
        <v>0</v>
      </c>
      <c r="K24" s="304">
        <f t="shared" si="1"/>
        <v>0</v>
      </c>
      <c r="L24" s="285" t="e">
        <f t="shared" si="2"/>
        <v>#DIV/0!</v>
      </c>
    </row>
    <row r="25" spans="1:13" s="285" customFormat="1" ht="15" x14ac:dyDescent="0.2">
      <c r="A25" s="1296"/>
      <c r="B25" s="1297"/>
      <c r="C25" s="442"/>
      <c r="D25" s="302"/>
      <c r="E25" s="302"/>
      <c r="F25" s="302"/>
      <c r="G25" s="442"/>
      <c r="H25" s="442"/>
      <c r="I25" s="443"/>
      <c r="J25" s="304">
        <f t="shared" si="0"/>
        <v>0</v>
      </c>
      <c r="K25" s="304">
        <f t="shared" si="1"/>
        <v>0</v>
      </c>
      <c r="L25" s="285" t="e">
        <f t="shared" si="2"/>
        <v>#DIV/0!</v>
      </c>
    </row>
    <row r="26" spans="1:13" ht="15" x14ac:dyDescent="0.2">
      <c r="A26" s="1296"/>
      <c r="B26" s="1297"/>
      <c r="C26" s="446"/>
      <c r="D26" s="447"/>
      <c r="E26" s="447"/>
      <c r="F26" s="447"/>
      <c r="G26" s="446"/>
      <c r="H26" s="446"/>
      <c r="I26" s="445"/>
      <c r="J26" s="304">
        <f t="shared" si="0"/>
        <v>0</v>
      </c>
      <c r="K26" s="304">
        <f t="shared" si="1"/>
        <v>0</v>
      </c>
      <c r="L26" s="285" t="e">
        <f t="shared" si="2"/>
        <v>#DIV/0!</v>
      </c>
    </row>
    <row r="27" spans="1:13" s="286" customFormat="1" ht="24.95" customHeight="1" thickBot="1" x14ac:dyDescent="0.25">
      <c r="A27" s="1303" t="s">
        <v>22</v>
      </c>
      <c r="B27" s="1304"/>
      <c r="C27" s="448">
        <f>SUM(C7:C26)</f>
        <v>0</v>
      </c>
      <c r="D27" s="448"/>
      <c r="E27" s="448"/>
      <c r="F27" s="448"/>
      <c r="G27" s="969">
        <f>'18'!BX6</f>
        <v>0</v>
      </c>
      <c r="H27" s="969">
        <f>'Árajánlat összesítő'!C34</f>
        <v>0</v>
      </c>
      <c r="I27" s="449">
        <f>SUM(I7:I26)</f>
        <v>0</v>
      </c>
      <c r="J27" s="305">
        <f>SUM(J7:J26)</f>
        <v>0</v>
      </c>
      <c r="K27" s="305">
        <f>SUM(K7:K26)</f>
        <v>0</v>
      </c>
      <c r="M27" s="465" t="str">
        <f>IF(AND(I27&gt;0,(G27+H27)&lt;&gt;I27),"&lt;-- A megadott adatok hiányosak, nem megfelelőek!","")</f>
        <v/>
      </c>
    </row>
    <row r="28" spans="1:13" ht="13.5" thickTop="1" x14ac:dyDescent="0.2"/>
  </sheetData>
  <sheetProtection password="C90E" sheet="1" objects="1" scenarios="1" formatRows="0"/>
  <customSheetViews>
    <customSheetView guid="{9DBB59B6-7CA7-4085-97B7-26C01D2F3151}" showPageBreaks="1" printArea="1" hiddenColumns="1" view="pageBreakPreview">
      <selection activeCell="C7" sqref="C7"/>
      <pageMargins left="0.31496062992125984" right="0.31496062992125984" top="0.6692913385826772" bottom="0.43307086614173229" header="0.31496062992125984" footer="0.23622047244094491"/>
      <printOptions horizontalCentered="1"/>
      <pageSetup paperSize="9" scale="85" orientation="landscape" r:id="rId1"/>
      <headerFooter>
        <oddHeader>&amp;C&amp;"Times New Roman,Félkövér"&amp;12Árajánlat&amp;R&amp;"Times New Roman,Félkövér"&amp;12Tervezési díjak</oddHeader>
        <oddFooter>&amp;R&amp;D</oddFooter>
      </headerFooter>
    </customSheetView>
  </customSheetViews>
  <mergeCells count="29">
    <mergeCell ref="F5:F6"/>
    <mergeCell ref="G5:H5"/>
    <mergeCell ref="A1:I1"/>
    <mergeCell ref="A24:B24"/>
    <mergeCell ref="A16:B16"/>
    <mergeCell ref="A3:I3"/>
    <mergeCell ref="A2:I2"/>
    <mergeCell ref="A7:A8"/>
    <mergeCell ref="A23:B23"/>
    <mergeCell ref="A4:I4"/>
    <mergeCell ref="A27:B27"/>
    <mergeCell ref="D5:D6"/>
    <mergeCell ref="E5:E6"/>
    <mergeCell ref="A20:B20"/>
    <mergeCell ref="A18:B18"/>
    <mergeCell ref="A26:B26"/>
    <mergeCell ref="A13:B13"/>
    <mergeCell ref="A5:B6"/>
    <mergeCell ref="A9:B9"/>
    <mergeCell ref="A10:B10"/>
    <mergeCell ref="A22:B22"/>
    <mergeCell ref="A11:B11"/>
    <mergeCell ref="A25:B25"/>
    <mergeCell ref="A21:B21"/>
    <mergeCell ref="C5:C6"/>
    <mergeCell ref="A19:B19"/>
    <mergeCell ref="A12:B12"/>
    <mergeCell ref="A14:A15"/>
    <mergeCell ref="A17:B17"/>
  </mergeCells>
  <dataValidations count="2">
    <dataValidation type="decimal" showInputMessage="1" showErrorMessage="1" sqref="C7:C26 I7:I26">
      <formula1>0</formula1>
      <formula2>1000000000</formula2>
    </dataValidation>
    <dataValidation type="list" showInputMessage="1" showErrorMessage="1" sqref="G7:H26">
      <formula1>"X"</formula1>
    </dataValidation>
  </dataValidations>
  <printOptions horizontalCentered="1"/>
  <pageMargins left="0.31496062992125984" right="0.31496062992125984" top="0.6692913385826772" bottom="0.43307086614173229" header="0.31496062992125984" footer="0.23622047244094491"/>
  <pageSetup paperSize="9" scale="85" orientation="landscape" r:id="rId2"/>
  <headerFooter>
    <oddHeader>&amp;C&amp;"Times New Roman,Félkövér"&amp;12Árajánlat&amp;R&amp;"Times New Roman,Félkövér"&amp;12Tervezési díjak</oddHeader>
    <oddFooter>&amp;R&amp;D</oddFooter>
  </headerFooter>
  <ignoredErrors>
    <ignoredError sqref="L7:L26" evalError="1"/>
  </ignoredErrors>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3">
    <tabColor rgb="FF7030A0"/>
  </sheetPr>
  <dimension ref="A1:F28"/>
  <sheetViews>
    <sheetView view="pageBreakPreview" zoomScale="85" zoomScaleSheetLayoutView="85" workbookViewId="0">
      <selection activeCell="B6" sqref="B6"/>
    </sheetView>
  </sheetViews>
  <sheetFormatPr defaultRowHeight="12.75" x14ac:dyDescent="0.2"/>
  <cols>
    <col min="1" max="1" width="66.42578125" style="209" customWidth="1"/>
    <col min="2" max="2" width="15.7109375" style="209" customWidth="1"/>
    <col min="3" max="3" width="19.7109375" style="209" customWidth="1"/>
    <col min="4" max="4" width="13.140625" style="209" customWidth="1"/>
    <col min="5" max="5" width="12.7109375" style="210" hidden="1" customWidth="1"/>
    <col min="6" max="6" width="12.7109375" style="210" customWidth="1"/>
    <col min="7" max="16384" width="9.140625" style="210"/>
  </cols>
  <sheetData>
    <row r="1" spans="1:6" ht="30.75" customHeight="1" thickTop="1" thickBot="1" x14ac:dyDescent="0.25">
      <c r="A1" s="1322" t="s">
        <v>301</v>
      </c>
      <c r="B1" s="1323"/>
      <c r="C1" s="1324"/>
      <c r="E1" s="423"/>
    </row>
    <row r="2" spans="1:6" s="426" customFormat="1" ht="15.75" customHeight="1" thickTop="1" x14ac:dyDescent="0.2">
      <c r="A2" s="1325"/>
      <c r="B2" s="1325"/>
      <c r="C2" s="1325"/>
      <c r="D2" s="424"/>
      <c r="E2" s="425"/>
    </row>
    <row r="3" spans="1:6" s="429" customFormat="1" ht="31.5" customHeight="1" x14ac:dyDescent="0.25">
      <c r="A3" s="1329">
        <f>'Árajánlat összesítő'!B1</f>
        <v>0</v>
      </c>
      <c r="B3" s="1329"/>
      <c r="C3" s="1329"/>
      <c r="D3" s="431"/>
    </row>
    <row r="4" spans="1:6" s="429" customFormat="1" ht="12" customHeight="1" thickBot="1" x14ac:dyDescent="0.3">
      <c r="A4" s="1329"/>
      <c r="B4" s="1329"/>
      <c r="C4" s="1329"/>
      <c r="D4" s="431"/>
      <c r="E4" s="431"/>
      <c r="F4" s="431"/>
    </row>
    <row r="5" spans="1:6" s="429" customFormat="1" ht="28.5" customHeight="1" thickTop="1" x14ac:dyDescent="0.25">
      <c r="A5" s="1326" t="s">
        <v>302</v>
      </c>
      <c r="B5" s="1327"/>
      <c r="C5" s="1328"/>
      <c r="D5" s="431"/>
      <c r="E5" s="431"/>
      <c r="F5" s="431"/>
    </row>
    <row r="6" spans="1:6" s="429" customFormat="1" ht="15" customHeight="1" x14ac:dyDescent="0.25">
      <c r="A6" s="435" t="s">
        <v>303</v>
      </c>
      <c r="B6" s="1012"/>
      <c r="C6" s="433" t="s">
        <v>304</v>
      </c>
      <c r="D6" s="465" t="str">
        <f>IF(B6="","&lt;-- Kérjük az adat megadását!","")</f>
        <v>&lt;-- Kérjük az adat megadását!</v>
      </c>
      <c r="E6" s="431"/>
      <c r="F6" s="431"/>
    </row>
    <row r="7" spans="1:6" s="429" customFormat="1" ht="15" customHeight="1" x14ac:dyDescent="0.25">
      <c r="A7" s="435" t="s">
        <v>305</v>
      </c>
      <c r="B7" s="1012"/>
      <c r="C7" s="433" t="s">
        <v>304</v>
      </c>
      <c r="D7" s="465" t="str">
        <f t="shared" ref="D7:D16" si="0">IF(B7="","&lt;-- Kérjük az adat megadását!","")</f>
        <v>&lt;-- Kérjük az adat megadását!</v>
      </c>
      <c r="E7" s="431"/>
      <c r="F7" s="431"/>
    </row>
    <row r="8" spans="1:6" s="429" customFormat="1" ht="15" customHeight="1" x14ac:dyDescent="0.25">
      <c r="A8" s="620" t="s">
        <v>306</v>
      </c>
      <c r="B8" s="1008">
        <f>B6-B7</f>
        <v>0</v>
      </c>
      <c r="C8" s="621" t="s">
        <v>304</v>
      </c>
      <c r="D8" s="465"/>
      <c r="E8" s="428"/>
    </row>
    <row r="9" spans="1:6" s="429" customFormat="1" ht="15" customHeight="1" x14ac:dyDescent="0.25">
      <c r="A9" s="620"/>
      <c r="B9" s="686"/>
      <c r="C9" s="621"/>
      <c r="D9" s="465"/>
      <c r="E9" s="428"/>
    </row>
    <row r="10" spans="1:6" s="429" customFormat="1" ht="15" customHeight="1" x14ac:dyDescent="0.25">
      <c r="A10" s="622" t="s">
        <v>310</v>
      </c>
      <c r="B10" s="1012"/>
      <c r="C10" s="433" t="s">
        <v>312</v>
      </c>
      <c r="D10" s="465" t="str">
        <f t="shared" si="0"/>
        <v>&lt;-- Kérjük az adat megadását!</v>
      </c>
      <c r="E10" s="428"/>
    </row>
    <row r="11" spans="1:6" s="429" customFormat="1" ht="15" customHeight="1" x14ac:dyDescent="0.25">
      <c r="A11" s="622" t="s">
        <v>313</v>
      </c>
      <c r="B11" s="1012"/>
      <c r="C11" s="433" t="s">
        <v>312</v>
      </c>
      <c r="D11" s="465" t="str">
        <f t="shared" si="0"/>
        <v>&lt;-- Kérjük az adat megadását!</v>
      </c>
      <c r="E11" s="428"/>
    </row>
    <row r="12" spans="1:6" s="429" customFormat="1" ht="8.25" customHeight="1" x14ac:dyDescent="0.25">
      <c r="A12" s="622"/>
      <c r="B12" s="880" t="str">
        <f>IF(B11&lt;&gt;0,B11/B10,"")</f>
        <v/>
      </c>
      <c r="C12" s="647">
        <f>IF(B12="",0,IF(B12&gt;=20%,1,0))</f>
        <v>0</v>
      </c>
      <c r="D12" s="465"/>
      <c r="E12" s="428"/>
    </row>
    <row r="13" spans="1:6" s="429" customFormat="1" ht="15" customHeight="1" x14ac:dyDescent="0.25">
      <c r="A13" s="622" t="s">
        <v>315</v>
      </c>
      <c r="B13" s="1012"/>
      <c r="C13" s="433" t="s">
        <v>312</v>
      </c>
      <c r="D13" s="465" t="str">
        <f t="shared" si="0"/>
        <v>&lt;-- Kérjük az adat megadását!</v>
      </c>
      <c r="E13" s="428"/>
    </row>
    <row r="14" spans="1:6" s="429" customFormat="1" ht="15" customHeight="1" x14ac:dyDescent="0.25">
      <c r="A14" s="622" t="s">
        <v>314</v>
      </c>
      <c r="B14" s="1012"/>
      <c r="C14" s="433" t="s">
        <v>312</v>
      </c>
      <c r="D14" s="465" t="str">
        <f t="shared" si="0"/>
        <v>&lt;-- Kérjük az adat megadását!</v>
      </c>
      <c r="E14" s="428"/>
    </row>
    <row r="15" spans="1:6" s="429" customFormat="1" ht="15" customHeight="1" x14ac:dyDescent="0.25">
      <c r="A15" s="622" t="s">
        <v>311</v>
      </c>
      <c r="B15" s="1012"/>
      <c r="C15" s="433" t="s">
        <v>312</v>
      </c>
      <c r="D15" s="465" t="str">
        <f t="shared" si="0"/>
        <v>&lt;-- Kérjük az adat megadását!</v>
      </c>
      <c r="E15" s="428"/>
    </row>
    <row r="16" spans="1:6" s="429" customFormat="1" ht="15" customHeight="1" x14ac:dyDescent="0.25">
      <c r="A16" s="622" t="s">
        <v>316</v>
      </c>
      <c r="B16" s="1012"/>
      <c r="C16" s="433" t="s">
        <v>312</v>
      </c>
      <c r="D16" s="465" t="str">
        <f t="shared" si="0"/>
        <v>&lt;-- Kérjük az adat megadását!</v>
      </c>
      <c r="E16" s="428"/>
    </row>
    <row r="17" spans="1:5" s="429" customFormat="1" ht="15" customHeight="1" thickBot="1" x14ac:dyDescent="0.3">
      <c r="A17" s="623"/>
      <c r="B17" s="881" t="str">
        <f>IF((B13+B15)&lt;&gt;0,(B14+B16)/(B13+B15),"")</f>
        <v/>
      </c>
      <c r="C17" s="648">
        <f>IF(B17="",0,IF(B17&gt;=20%,1,0))</f>
        <v>0</v>
      </c>
      <c r="D17" s="427"/>
      <c r="E17" s="428"/>
    </row>
    <row r="18" spans="1:5" s="430" customFormat="1" ht="14.25" customHeight="1" thickTop="1" thickBot="1" x14ac:dyDescent="0.3">
      <c r="A18" s="1320">
        <f>IF(OR(C12&gt;0,C17&gt;0),1,0)</f>
        <v>0</v>
      </c>
      <c r="B18" s="1320"/>
      <c r="C18" s="1320"/>
      <c r="D18" s="427"/>
      <c r="E18" s="428"/>
    </row>
    <row r="19" spans="1:5" s="430" customFormat="1" ht="40.5" customHeight="1" thickTop="1" x14ac:dyDescent="0.25">
      <c r="A19" s="1330" t="s">
        <v>335</v>
      </c>
      <c r="B19" s="1331"/>
      <c r="C19" s="1009">
        <f>SUM(C20:C22)</f>
        <v>0</v>
      </c>
      <c r="D19" s="970"/>
      <c r="E19" s="428"/>
    </row>
    <row r="20" spans="1:5" s="429" customFormat="1" ht="36.75" customHeight="1" x14ac:dyDescent="0.25">
      <c r="A20" s="999" t="s">
        <v>387</v>
      </c>
      <c r="B20" s="1004">
        <v>950</v>
      </c>
      <c r="C20" s="1000">
        <f>IF(AND(A18=1,('Elszámolható ktg.'!J9+'Elszámolható ktg.'!J10)),B8*B20,0)</f>
        <v>0</v>
      </c>
      <c r="D20" s="427"/>
      <c r="E20" s="428" t="s">
        <v>380</v>
      </c>
    </row>
    <row r="21" spans="1:5" s="429" customFormat="1" ht="36.75" customHeight="1" x14ac:dyDescent="0.25">
      <c r="A21" s="1001" t="s">
        <v>386</v>
      </c>
      <c r="B21" s="1005">
        <v>850</v>
      </c>
      <c r="C21" s="1002">
        <f>IF(B8=0,0,IF(AND(OR('Elszámolható ktg.'!K9)*OR('18'!BG72=1)*OR(A18=0)),B8*B21,0))</f>
        <v>0</v>
      </c>
      <c r="D21" s="427"/>
      <c r="E21" s="428" t="s">
        <v>383</v>
      </c>
    </row>
    <row r="22" spans="1:5" s="429" customFormat="1" ht="36.75" customHeight="1" thickBot="1" x14ac:dyDescent="0.3">
      <c r="A22" s="1007" t="s">
        <v>385</v>
      </c>
      <c r="B22" s="1006">
        <v>750</v>
      </c>
      <c r="C22" s="1003">
        <f>IF(B8=0,0,IF(AND(OR('Elszámolható ktg.'!K9)*OR(C20=0)*OR(C21=0)),B8*B22,0))</f>
        <v>0</v>
      </c>
      <c r="D22" s="431"/>
    </row>
    <row r="23" spans="1:5" s="429" customFormat="1" ht="61.5" customHeight="1" thickTop="1" thickBot="1" x14ac:dyDescent="0.3">
      <c r="A23" s="1321" t="s">
        <v>384</v>
      </c>
      <c r="B23" s="1321"/>
      <c r="C23" s="1321"/>
      <c r="D23" s="431"/>
    </row>
    <row r="24" spans="1:5" s="429" customFormat="1" ht="42" customHeight="1" thickTop="1" thickBot="1" x14ac:dyDescent="0.3">
      <c r="A24" s="1318" t="s">
        <v>378</v>
      </c>
      <c r="B24" s="1319"/>
      <c r="C24" s="434">
        <f>IF(C19&gt;(('Elszámolható ktg.'!C36+'16'!J27)/2),('Elszámolható ktg.'!C36+'16'!J27)/2,C19)</f>
        <v>0</v>
      </c>
      <c r="D24" s="431"/>
    </row>
    <row r="25" spans="1:5" s="429" customFormat="1" ht="14.25" customHeight="1" thickTop="1" thickBot="1" x14ac:dyDescent="0.3">
      <c r="A25" s="432"/>
      <c r="B25" s="432"/>
      <c r="C25" s="432"/>
      <c r="D25" s="431"/>
    </row>
    <row r="26" spans="1:5" s="429" customFormat="1" ht="14.25" customHeight="1" thickTop="1" x14ac:dyDescent="0.25">
      <c r="A26" s="436" t="s">
        <v>231</v>
      </c>
      <c r="B26" s="437"/>
      <c r="C26" s="438"/>
      <c r="D26" s="431"/>
    </row>
    <row r="27" spans="1:5" s="429" customFormat="1" ht="20.25" customHeight="1" thickBot="1" x14ac:dyDescent="0.3">
      <c r="A27" s="1316" t="s">
        <v>232</v>
      </c>
      <c r="B27" s="1317"/>
      <c r="C27" s="439"/>
      <c r="D27" s="465" t="str">
        <f>IF(C27="","&lt;-- Kérjük egyéb támogatás esetén, a támogatási összeget beírni!","")</f>
        <v>&lt;-- Kérjük egyéb támogatás esetén, a támogatási összeget beírni!</v>
      </c>
    </row>
    <row r="28" spans="1:5" ht="13.5" thickTop="1" x14ac:dyDescent="0.2"/>
  </sheetData>
  <sheetProtection password="C90E" sheet="1" objects="1" scenarios="1" selectLockedCells="1"/>
  <protectedRanges>
    <protectedRange password="CAC7" sqref="D1:IV2 D17:IV18 E19:IV19 D20:IV21 E8:IV16" name="Tartomány1"/>
    <protectedRange password="CAC7" sqref="A1:C2 A23:B23 A13:A18 A8:B9 B17 C6:C18 A12:B12 A10:A11 A20:C22" name="Tartomány1_2"/>
    <protectedRange password="CAC7" sqref="D19" name="Tartomány1_1"/>
  </protectedRanges>
  <customSheetViews>
    <customSheetView guid="{9DBB59B6-7CA7-4085-97B7-26C01D2F3151}" scale="85" showPageBreaks="1" printArea="1" hiddenColumns="1" view="pageBreakPreview">
      <selection activeCell="B6" sqref="B6"/>
      <pageMargins left="0.31496062992125984" right="0.31496062992125984" top="0.98425196850393704" bottom="0.98425196850393704" header="0.51181102362204722" footer="0.51181102362204722"/>
      <printOptions horizontalCentered="1"/>
      <pageSetup paperSize="9" scale="90" orientation="portrait" r:id="rId1"/>
      <headerFooter alignWithMargins="0"/>
    </customSheetView>
  </customSheetViews>
  <mergeCells count="10">
    <mergeCell ref="A27:B27"/>
    <mergeCell ref="A24:B24"/>
    <mergeCell ref="A18:C18"/>
    <mergeCell ref="A23:C23"/>
    <mergeCell ref="A1:C1"/>
    <mergeCell ref="A2:C2"/>
    <mergeCell ref="A5:C5"/>
    <mergeCell ref="A3:C3"/>
    <mergeCell ref="A4:C4"/>
    <mergeCell ref="A19:B19"/>
  </mergeCells>
  <dataValidations count="2">
    <dataValidation type="decimal" showInputMessage="1" showErrorMessage="1" sqref="C27 B13:B16 B6:B11">
      <formula1>0</formula1>
      <formula2>1000000000</formula2>
    </dataValidation>
    <dataValidation showInputMessage="1" showErrorMessage="1" sqref="B17 B12"/>
  </dataValidations>
  <printOptions horizontalCentered="1"/>
  <pageMargins left="0.31496062992125984" right="0.31496062992125984" top="0.98425196850393704" bottom="0.98425196850393704" header="0.51181102362204722" footer="0.51181102362204722"/>
  <pageSetup paperSize="9" scale="90" orientation="portrait" r:id="rId2"/>
  <headerFooter alignWithMargins="0"/>
  <ignoredErrors>
    <ignoredError sqref="B24 B23:C23 A25:C25" evalError="1"/>
  </ignoredErrors>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7">
    <tabColor theme="5" tint="-0.499984740745262"/>
  </sheetPr>
  <dimension ref="A1:CF74"/>
  <sheetViews>
    <sheetView zoomScale="85" zoomScaleNormal="85" workbookViewId="0">
      <pane xSplit="8" ySplit="7" topLeftCell="I8" activePane="bottomRight" state="frozen"/>
      <selection pane="topRight" activeCell="J1" sqref="J1"/>
      <selection pane="bottomLeft" activeCell="A8" sqref="A8"/>
      <selection pane="bottomRight" activeCell="A8" sqref="A8"/>
    </sheetView>
  </sheetViews>
  <sheetFormatPr defaultRowHeight="12.75" x14ac:dyDescent="0.2"/>
  <cols>
    <col min="1" max="1" width="6.28515625" style="176" customWidth="1"/>
    <col min="2" max="2" width="18.85546875" style="174" customWidth="1"/>
    <col min="3" max="4" width="4" style="176" customWidth="1"/>
    <col min="5" max="5" width="4" style="169" customWidth="1"/>
    <col min="6" max="6" width="4.28515625" style="176" bestFit="1" customWidth="1"/>
    <col min="7" max="7" width="4.42578125" style="169" bestFit="1" customWidth="1"/>
    <col min="8" max="8" width="3.28515625" style="177" customWidth="1"/>
    <col min="9" max="9" width="6.7109375" style="176" customWidth="1"/>
    <col min="10" max="10" width="6.140625" style="176" customWidth="1"/>
    <col min="11" max="11" width="6.140625" style="169" customWidth="1"/>
    <col min="12" max="12" width="6.7109375" style="169" customWidth="1"/>
    <col min="13" max="14" width="6.140625" style="169" customWidth="1"/>
    <col min="15" max="15" width="6.7109375" style="169" customWidth="1"/>
    <col min="16" max="17" width="6.140625" style="169" customWidth="1"/>
    <col min="18" max="18" width="6.7109375" style="169" customWidth="1"/>
    <col min="19" max="20" width="6.140625" style="169" customWidth="1"/>
    <col min="21" max="21" width="6.7109375" style="169" customWidth="1"/>
    <col min="22" max="23" width="6.140625" style="169" customWidth="1"/>
    <col min="24" max="24" width="6.7109375" style="169" customWidth="1"/>
    <col min="25" max="25" width="5.42578125" style="169" customWidth="1"/>
    <col min="26" max="26" width="5.7109375" style="169" hidden="1" customWidth="1"/>
    <col min="27" max="27" width="6.7109375" style="169" hidden="1" customWidth="1"/>
    <col min="28" max="28" width="5.85546875" style="169" hidden="1" customWidth="1"/>
    <col min="29" max="29" width="5.5703125" style="169" hidden="1" customWidth="1"/>
    <col min="30" max="30" width="6.7109375" style="169" hidden="1" customWidth="1"/>
    <col min="31" max="31" width="6" style="169" hidden="1" customWidth="1"/>
    <col min="32" max="32" width="5.42578125" style="169" hidden="1" customWidth="1"/>
    <col min="33" max="33" width="6.7109375" style="169" hidden="1" customWidth="1"/>
    <col min="34" max="34" width="5.85546875" style="169" hidden="1" customWidth="1"/>
    <col min="35" max="35" width="5.5703125" style="169" hidden="1" customWidth="1"/>
    <col min="36" max="36" width="6.7109375" style="169" hidden="1" customWidth="1"/>
    <col min="37" max="37" width="5.5703125" style="169" hidden="1" customWidth="1"/>
    <col min="38" max="38" width="5.7109375" style="169" hidden="1" customWidth="1"/>
    <col min="39" max="39" width="6.7109375" style="169" hidden="1" customWidth="1"/>
    <col min="40" max="40" width="5.85546875" style="169" hidden="1" customWidth="1"/>
    <col min="41" max="41" width="10.5703125" style="169" customWidth="1"/>
    <col min="42" max="42" width="10" style="169" customWidth="1"/>
    <col min="43" max="44" width="12.7109375" style="169" customWidth="1"/>
    <col min="45" max="45" width="8" style="176" customWidth="1"/>
    <col min="46" max="49" width="4.28515625" style="176" customWidth="1"/>
    <col min="50" max="50" width="4.5703125" style="176" customWidth="1"/>
    <col min="51" max="54" width="4.28515625" style="176" customWidth="1"/>
    <col min="55" max="56" width="4.28515625" style="176" hidden="1" customWidth="1"/>
    <col min="57" max="58" width="9.28515625" style="176" hidden="1" customWidth="1"/>
    <col min="59" max="59" width="5" style="176" customWidth="1"/>
    <col min="60" max="60" width="5.42578125" style="176" customWidth="1"/>
    <col min="61" max="61" width="13.7109375" style="176" customWidth="1"/>
    <col min="62" max="66" width="12.7109375" style="169" customWidth="1"/>
    <col min="67" max="67" width="13.5703125" style="169" customWidth="1"/>
    <col min="68" max="69" width="12.7109375" style="169" customWidth="1"/>
    <col min="70" max="70" width="12.140625" style="169" customWidth="1"/>
    <col min="71" max="71" width="13.42578125" style="169" customWidth="1"/>
    <col min="72" max="72" width="12.28515625" style="169" customWidth="1"/>
    <col min="73" max="73" width="12.5703125" style="169" customWidth="1"/>
    <col min="74" max="74" width="12.140625" style="169" customWidth="1"/>
    <col min="75" max="75" width="14.140625" style="169" customWidth="1"/>
    <col min="76" max="76" width="12.140625" style="169" customWidth="1"/>
    <col min="77" max="77" width="12.7109375" style="169" customWidth="1"/>
    <col min="78" max="78" width="13.42578125" style="169" customWidth="1"/>
    <col min="79" max="79" width="13.140625" style="169" customWidth="1"/>
    <col min="80" max="80" width="13.5703125" style="169" customWidth="1"/>
    <col min="81" max="81" width="13.28515625" style="169" customWidth="1"/>
    <col min="82" max="82" width="22.42578125" style="169" customWidth="1"/>
    <col min="83" max="83" width="17" style="169" customWidth="1"/>
    <col min="84" max="84" width="4.42578125" style="169" bestFit="1" customWidth="1"/>
    <col min="85" max="16384" width="9.140625" style="169"/>
  </cols>
  <sheetData>
    <row r="1" spans="1:84" s="90" customFormat="1" ht="21" customHeight="1" thickBot="1" x14ac:dyDescent="0.3">
      <c r="A1" s="1346">
        <f>'Árajánlat összesítő'!B1</f>
        <v>0</v>
      </c>
      <c r="B1" s="1346"/>
      <c r="C1" s="1346"/>
      <c r="D1" s="1346"/>
      <c r="E1" s="1346"/>
      <c r="F1" s="1346"/>
      <c r="G1" s="1346"/>
      <c r="H1" s="1346"/>
      <c r="I1" s="1346"/>
      <c r="J1" s="1346"/>
      <c r="K1" s="1346"/>
      <c r="L1" s="1346"/>
      <c r="M1" s="1346"/>
      <c r="N1" s="1346"/>
      <c r="O1" s="1346"/>
      <c r="P1" s="1346"/>
      <c r="Q1" s="1346"/>
      <c r="R1" s="1346"/>
      <c r="S1" s="1346"/>
      <c r="T1" s="1346"/>
      <c r="U1" s="1346"/>
      <c r="V1" s="1346"/>
      <c r="W1" s="1346"/>
      <c r="X1" s="1346"/>
      <c r="Y1" s="1346"/>
      <c r="Z1" s="1346"/>
      <c r="AA1" s="1346"/>
      <c r="AB1" s="1346"/>
      <c r="AC1" s="1346"/>
      <c r="AD1" s="1346"/>
      <c r="AE1" s="1346"/>
      <c r="AF1" s="1346"/>
      <c r="AG1" s="1346"/>
      <c r="AH1" s="1346"/>
      <c r="AI1" s="1346"/>
      <c r="AJ1" s="1346"/>
      <c r="AK1" s="1346"/>
      <c r="AL1" s="1346"/>
      <c r="AM1" s="1346"/>
      <c r="AN1" s="1346"/>
      <c r="AO1" s="1346"/>
      <c r="AP1" s="1346"/>
      <c r="AQ1" s="1346"/>
      <c r="AR1" s="1346"/>
      <c r="AS1" s="1346"/>
      <c r="AT1" s="1346"/>
      <c r="AU1" s="1346"/>
      <c r="AV1" s="1346"/>
      <c r="AW1" s="1346"/>
      <c r="AX1" s="1346"/>
      <c r="AY1" s="1346"/>
      <c r="AZ1" s="1346"/>
      <c r="BA1" s="1346"/>
      <c r="BB1" s="1346"/>
      <c r="BC1" s="1346"/>
      <c r="BD1" s="1346"/>
      <c r="BE1" s="1346"/>
      <c r="BF1" s="1346"/>
      <c r="BG1" s="1346"/>
      <c r="BH1" s="1346"/>
      <c r="BI1" s="1346"/>
      <c r="BJ1" s="1346"/>
      <c r="BK1" s="1346"/>
      <c r="BL1" s="1346"/>
      <c r="BM1" s="1346"/>
      <c r="BN1" s="1346"/>
      <c r="BO1" s="1346"/>
      <c r="BP1" s="1346"/>
      <c r="BQ1" s="1346"/>
      <c r="BR1" s="1346"/>
      <c r="BS1" s="1346"/>
      <c r="BT1" s="1346"/>
      <c r="BU1" s="1346"/>
      <c r="BV1" s="1346"/>
      <c r="BW1" s="1346"/>
      <c r="BX1" s="1346"/>
      <c r="BY1" s="1346"/>
      <c r="BZ1" s="1346"/>
      <c r="CA1" s="1346"/>
      <c r="CB1" s="1346"/>
      <c r="CC1" s="1346"/>
      <c r="CD1" s="1346"/>
      <c r="CE1" s="1346"/>
    </row>
    <row r="2" spans="1:84" s="95" customFormat="1" ht="16.5" thickTop="1" x14ac:dyDescent="0.2">
      <c r="A2" s="1410" t="s">
        <v>38</v>
      </c>
      <c r="B2" s="1411"/>
      <c r="C2" s="1411"/>
      <c r="D2" s="1411"/>
      <c r="E2" s="1411"/>
      <c r="F2" s="1411"/>
      <c r="G2" s="1411"/>
      <c r="H2" s="1412"/>
      <c r="I2" s="1397" t="s">
        <v>139</v>
      </c>
      <c r="J2" s="1398"/>
      <c r="K2" s="1398"/>
      <c r="L2" s="1398"/>
      <c r="M2" s="1398"/>
      <c r="N2" s="1398"/>
      <c r="O2" s="1398"/>
      <c r="P2" s="1398"/>
      <c r="Q2" s="1398"/>
      <c r="R2" s="1398"/>
      <c r="S2" s="1398"/>
      <c r="T2" s="1398"/>
      <c r="U2" s="1398"/>
      <c r="V2" s="1398"/>
      <c r="W2" s="1398"/>
      <c r="X2" s="1398"/>
      <c r="Y2" s="1398"/>
      <c r="Z2" s="1398"/>
      <c r="AA2" s="1398"/>
      <c r="AB2" s="1398"/>
      <c r="AC2" s="1398"/>
      <c r="AD2" s="1398"/>
      <c r="AE2" s="1398"/>
      <c r="AF2" s="1398"/>
      <c r="AG2" s="1398"/>
      <c r="AH2" s="1398"/>
      <c r="AI2" s="1398"/>
      <c r="AJ2" s="1398"/>
      <c r="AK2" s="1398"/>
      <c r="AL2" s="1398"/>
      <c r="AM2" s="1398"/>
      <c r="AN2" s="1399"/>
      <c r="AO2" s="1409" t="s">
        <v>96</v>
      </c>
      <c r="AP2" s="1399"/>
      <c r="AQ2" s="1384" t="s">
        <v>95</v>
      </c>
      <c r="AR2" s="1385"/>
      <c r="AS2" s="1395" t="s">
        <v>108</v>
      </c>
      <c r="AT2" s="1396"/>
      <c r="AU2" s="1396"/>
      <c r="AV2" s="1396"/>
      <c r="AW2" s="1396"/>
      <c r="AX2" s="1396"/>
      <c r="AY2" s="1396"/>
      <c r="AZ2" s="1396"/>
      <c r="BA2" s="1396"/>
      <c r="BB2" s="1396"/>
      <c r="BC2" s="1396"/>
      <c r="BD2" s="1396"/>
      <c r="BE2" s="1396"/>
      <c r="BF2" s="1396"/>
      <c r="BG2" s="1396"/>
      <c r="BH2" s="1396"/>
      <c r="BI2" s="1368" t="s">
        <v>98</v>
      </c>
      <c r="BJ2" s="1369"/>
      <c r="BK2" s="1369"/>
      <c r="BL2" s="1369"/>
      <c r="BM2" s="1369"/>
      <c r="BN2" s="1369"/>
      <c r="BO2" s="1369"/>
      <c r="BP2" s="1369"/>
      <c r="BQ2" s="1369"/>
      <c r="BR2" s="1370"/>
      <c r="BS2" s="1358" t="s">
        <v>39</v>
      </c>
      <c r="BT2" s="1359"/>
      <c r="BU2" s="1360"/>
      <c r="BV2" s="91" t="s">
        <v>104</v>
      </c>
      <c r="BW2" s="1365" t="s">
        <v>40</v>
      </c>
      <c r="BX2" s="1366"/>
      <c r="BY2" s="1366"/>
      <c r="BZ2" s="1366"/>
      <c r="CA2" s="1366"/>
      <c r="CB2" s="1366"/>
      <c r="CC2" s="1367"/>
      <c r="CD2" s="92" t="s">
        <v>121</v>
      </c>
      <c r="CE2" s="93" t="s">
        <v>41</v>
      </c>
      <c r="CF2" s="94">
        <v>0.05</v>
      </c>
    </row>
    <row r="3" spans="1:84" s="98" customFormat="1" ht="18" customHeight="1" x14ac:dyDescent="0.2">
      <c r="A3" s="1406" t="s">
        <v>106</v>
      </c>
      <c r="B3" s="1413" t="s">
        <v>42</v>
      </c>
      <c r="C3" s="1413" t="s">
        <v>23</v>
      </c>
      <c r="D3" s="1400" t="s">
        <v>107</v>
      </c>
      <c r="E3" s="1400" t="s">
        <v>43</v>
      </c>
      <c r="F3" s="1400" t="s">
        <v>44</v>
      </c>
      <c r="G3" s="1400" t="s">
        <v>45</v>
      </c>
      <c r="H3" s="1421" t="s">
        <v>46</v>
      </c>
      <c r="I3" s="1424" t="s">
        <v>64</v>
      </c>
      <c r="J3" s="1403" t="s">
        <v>109</v>
      </c>
      <c r="K3" s="882"/>
      <c r="L3" s="883" t="s">
        <v>35</v>
      </c>
      <c r="M3" s="884"/>
      <c r="N3" s="882"/>
      <c r="O3" s="883" t="s">
        <v>35</v>
      </c>
      <c r="P3" s="884"/>
      <c r="Q3" s="882"/>
      <c r="R3" s="883" t="s">
        <v>35</v>
      </c>
      <c r="S3" s="884"/>
      <c r="T3" s="882"/>
      <c r="U3" s="883" t="s">
        <v>35</v>
      </c>
      <c r="V3" s="884"/>
      <c r="W3" s="882"/>
      <c r="X3" s="883" t="s">
        <v>35</v>
      </c>
      <c r="Y3" s="884"/>
      <c r="Z3" s="882"/>
      <c r="AA3" s="883" t="s">
        <v>35</v>
      </c>
      <c r="AB3" s="884"/>
      <c r="AC3" s="882"/>
      <c r="AD3" s="883" t="s">
        <v>35</v>
      </c>
      <c r="AE3" s="884"/>
      <c r="AF3" s="882"/>
      <c r="AG3" s="883" t="s">
        <v>35</v>
      </c>
      <c r="AH3" s="884"/>
      <c r="AI3" s="882"/>
      <c r="AJ3" s="883" t="s">
        <v>35</v>
      </c>
      <c r="AK3" s="884"/>
      <c r="AL3" s="882"/>
      <c r="AM3" s="883" t="s">
        <v>35</v>
      </c>
      <c r="AN3" s="884"/>
      <c r="AO3" s="1389" t="s">
        <v>97</v>
      </c>
      <c r="AP3" s="1392" t="s">
        <v>99</v>
      </c>
      <c r="AQ3" s="1386" t="s">
        <v>48</v>
      </c>
      <c r="AR3" s="1433" t="s">
        <v>49</v>
      </c>
      <c r="AS3" s="1374" t="s">
        <v>63</v>
      </c>
      <c r="AT3" s="1375"/>
      <c r="AU3" s="1375"/>
      <c r="AV3" s="1375"/>
      <c r="AW3" s="1375"/>
      <c r="AX3" s="1375"/>
      <c r="AY3" s="1375"/>
      <c r="AZ3" s="1375"/>
      <c r="BA3" s="1375"/>
      <c r="BB3" s="1375"/>
      <c r="BC3" s="1375"/>
      <c r="BD3" s="1375"/>
      <c r="BE3" s="1375"/>
      <c r="BF3" s="1375"/>
      <c r="BG3" s="1438" t="s">
        <v>360</v>
      </c>
      <c r="BH3" s="1439"/>
      <c r="BI3" s="1437" t="s">
        <v>359</v>
      </c>
      <c r="BJ3" s="1362" t="s">
        <v>86</v>
      </c>
      <c r="BK3" s="1349" t="s">
        <v>87</v>
      </c>
      <c r="BL3" s="1349" t="s">
        <v>51</v>
      </c>
      <c r="BM3" s="1349" t="s">
        <v>92</v>
      </c>
      <c r="BN3" s="1349" t="s">
        <v>93</v>
      </c>
      <c r="BO3" s="1371" t="s">
        <v>80</v>
      </c>
      <c r="BP3" s="1371" t="s">
        <v>100</v>
      </c>
      <c r="BQ3" s="1371" t="s">
        <v>79</v>
      </c>
      <c r="BR3" s="1376" t="s">
        <v>103</v>
      </c>
      <c r="BS3" s="1362" t="s">
        <v>50</v>
      </c>
      <c r="BT3" s="1351" t="s">
        <v>102</v>
      </c>
      <c r="BU3" s="1361" t="s">
        <v>101</v>
      </c>
      <c r="BV3" s="1335" t="s">
        <v>122</v>
      </c>
      <c r="BW3" s="1341" t="s">
        <v>332</v>
      </c>
      <c r="BX3" s="1342" t="s">
        <v>255</v>
      </c>
      <c r="BY3" s="1355" t="s">
        <v>365</v>
      </c>
      <c r="BZ3" s="1352" t="s">
        <v>333</v>
      </c>
      <c r="CA3" s="1343" t="s">
        <v>65</v>
      </c>
      <c r="CB3" s="1344"/>
      <c r="CC3" s="1338" t="s">
        <v>110</v>
      </c>
      <c r="CD3" s="1332" t="s">
        <v>123</v>
      </c>
      <c r="CE3" s="1332" t="s">
        <v>105</v>
      </c>
    </row>
    <row r="4" spans="1:84" s="98" customFormat="1" ht="21.75" customHeight="1" x14ac:dyDescent="0.2">
      <c r="A4" s="1407"/>
      <c r="B4" s="1414"/>
      <c r="C4" s="1414"/>
      <c r="D4" s="1401"/>
      <c r="E4" s="1401"/>
      <c r="F4" s="1401"/>
      <c r="G4" s="1401"/>
      <c r="H4" s="1422"/>
      <c r="I4" s="1425"/>
      <c r="J4" s="1404" t="s">
        <v>47</v>
      </c>
      <c r="K4" s="1381"/>
      <c r="L4" s="1382"/>
      <c r="M4" s="1383"/>
      <c r="N4" s="1381"/>
      <c r="O4" s="1382"/>
      <c r="P4" s="1383"/>
      <c r="Q4" s="1381"/>
      <c r="R4" s="1382"/>
      <c r="S4" s="1383"/>
      <c r="T4" s="1381"/>
      <c r="U4" s="1382"/>
      <c r="V4" s="1383"/>
      <c r="W4" s="1381"/>
      <c r="X4" s="1382"/>
      <c r="Y4" s="1383"/>
      <c r="Z4" s="1381"/>
      <c r="AA4" s="1382"/>
      <c r="AB4" s="1383"/>
      <c r="AC4" s="1381"/>
      <c r="AD4" s="1382"/>
      <c r="AE4" s="1383"/>
      <c r="AF4" s="1381"/>
      <c r="AG4" s="1382"/>
      <c r="AH4" s="1383"/>
      <c r="AI4" s="1381"/>
      <c r="AJ4" s="1382"/>
      <c r="AK4" s="1383"/>
      <c r="AL4" s="1381"/>
      <c r="AM4" s="1382"/>
      <c r="AN4" s="1383"/>
      <c r="AO4" s="1390"/>
      <c r="AP4" s="1393"/>
      <c r="AQ4" s="1387"/>
      <c r="AR4" s="1434"/>
      <c r="AS4" s="1372" t="s">
        <v>124</v>
      </c>
      <c r="AT4" s="1378" t="s">
        <v>88</v>
      </c>
      <c r="AU4" s="1379"/>
      <c r="AV4" s="1379"/>
      <c r="AW4" s="1379"/>
      <c r="AX4" s="1380"/>
      <c r="AY4" s="1431" t="s">
        <v>51</v>
      </c>
      <c r="AZ4" s="1432"/>
      <c r="BA4" s="1432"/>
      <c r="BB4" s="1432"/>
      <c r="BC4" s="1432"/>
      <c r="BD4" s="1432"/>
      <c r="BE4" s="1432"/>
      <c r="BF4" s="1432"/>
      <c r="BG4" s="1440"/>
      <c r="BH4" s="1441"/>
      <c r="BI4" s="1437"/>
      <c r="BJ4" s="1363"/>
      <c r="BK4" s="1377"/>
      <c r="BL4" s="1377"/>
      <c r="BM4" s="1377"/>
      <c r="BN4" s="1377"/>
      <c r="BO4" s="1371"/>
      <c r="BP4" s="1371"/>
      <c r="BQ4" s="1371"/>
      <c r="BR4" s="1376"/>
      <c r="BS4" s="1363"/>
      <c r="BT4" s="1351"/>
      <c r="BU4" s="1361"/>
      <c r="BV4" s="1336"/>
      <c r="BW4" s="1341"/>
      <c r="BX4" s="1342"/>
      <c r="BY4" s="1356"/>
      <c r="BZ4" s="1353"/>
      <c r="CA4" s="101" t="s">
        <v>52</v>
      </c>
      <c r="CB4" s="1349" t="s">
        <v>62</v>
      </c>
      <c r="CC4" s="1339"/>
      <c r="CD4" s="1333"/>
      <c r="CE4" s="1333"/>
    </row>
    <row r="5" spans="1:84" s="98" customFormat="1" ht="24.75" customHeight="1" x14ac:dyDescent="0.2">
      <c r="A5" s="1407"/>
      <c r="B5" s="1414"/>
      <c r="C5" s="1414"/>
      <c r="D5" s="1401"/>
      <c r="E5" s="1401"/>
      <c r="F5" s="1401"/>
      <c r="G5" s="1401"/>
      <c r="H5" s="1422"/>
      <c r="I5" s="1425"/>
      <c r="J5" s="1404"/>
      <c r="K5" s="102" t="s">
        <v>61</v>
      </c>
      <c r="L5" s="96" t="s">
        <v>59</v>
      </c>
      <c r="M5" s="103" t="s">
        <v>60</v>
      </c>
      <c r="N5" s="104" t="s">
        <v>61</v>
      </c>
      <c r="O5" s="96" t="s">
        <v>59</v>
      </c>
      <c r="P5" s="103" t="s">
        <v>60</v>
      </c>
      <c r="Q5" s="104" t="s">
        <v>61</v>
      </c>
      <c r="R5" s="96" t="s">
        <v>59</v>
      </c>
      <c r="S5" s="103" t="s">
        <v>60</v>
      </c>
      <c r="T5" s="104" t="s">
        <v>61</v>
      </c>
      <c r="U5" s="96" t="s">
        <v>59</v>
      </c>
      <c r="V5" s="103" t="s">
        <v>60</v>
      </c>
      <c r="W5" s="104" t="s">
        <v>61</v>
      </c>
      <c r="X5" s="96" t="s">
        <v>59</v>
      </c>
      <c r="Y5" s="103" t="s">
        <v>60</v>
      </c>
      <c r="Z5" s="104" t="s">
        <v>61</v>
      </c>
      <c r="AA5" s="96" t="s">
        <v>59</v>
      </c>
      <c r="AB5" s="103" t="s">
        <v>60</v>
      </c>
      <c r="AC5" s="104" t="s">
        <v>61</v>
      </c>
      <c r="AD5" s="96" t="s">
        <v>59</v>
      </c>
      <c r="AE5" s="103" t="s">
        <v>60</v>
      </c>
      <c r="AF5" s="104" t="s">
        <v>61</v>
      </c>
      <c r="AG5" s="96" t="s">
        <v>59</v>
      </c>
      <c r="AH5" s="103" t="s">
        <v>60</v>
      </c>
      <c r="AI5" s="104" t="s">
        <v>61</v>
      </c>
      <c r="AJ5" s="96" t="s">
        <v>59</v>
      </c>
      <c r="AK5" s="103" t="s">
        <v>60</v>
      </c>
      <c r="AL5" s="104" t="s">
        <v>61</v>
      </c>
      <c r="AM5" s="96" t="s">
        <v>59</v>
      </c>
      <c r="AN5" s="103" t="s">
        <v>60</v>
      </c>
      <c r="AO5" s="1391"/>
      <c r="AP5" s="1394"/>
      <c r="AQ5" s="1388"/>
      <c r="AR5" s="1435"/>
      <c r="AS5" s="1373"/>
      <c r="AT5" s="105">
        <f>'8'!C5</f>
        <v>0</v>
      </c>
      <c r="AU5" s="106">
        <f>'8'!C7</f>
        <v>0</v>
      </c>
      <c r="AV5" s="106">
        <f>'8'!C9</f>
        <v>0</v>
      </c>
      <c r="AW5" s="106">
        <f>'8'!C11</f>
        <v>0</v>
      </c>
      <c r="AX5" s="106">
        <f>'8'!C13</f>
        <v>0</v>
      </c>
      <c r="AY5" s="107">
        <f>'9'!C6</f>
        <v>0</v>
      </c>
      <c r="AZ5" s="108">
        <f>'9'!C8</f>
        <v>0</v>
      </c>
      <c r="BA5" s="108">
        <f>'9'!C10</f>
        <v>0</v>
      </c>
      <c r="BB5" s="108">
        <f>'9'!C12</f>
        <v>0</v>
      </c>
      <c r="BC5" s="108">
        <f>'9'!C14</f>
        <v>0</v>
      </c>
      <c r="BD5" s="108">
        <f>'9'!C16</f>
        <v>0</v>
      </c>
      <c r="BE5" s="108">
        <f>'9'!C18</f>
        <v>0</v>
      </c>
      <c r="BF5" s="109">
        <f>'9'!C20</f>
        <v>0</v>
      </c>
      <c r="BG5" s="1418" t="s">
        <v>342</v>
      </c>
      <c r="BH5" s="1416" t="s">
        <v>343</v>
      </c>
      <c r="BI5" s="1437"/>
      <c r="BJ5" s="1364"/>
      <c r="BK5" s="1350"/>
      <c r="BL5" s="1350"/>
      <c r="BM5" s="1350"/>
      <c r="BN5" s="1350"/>
      <c r="BO5" s="1371"/>
      <c r="BP5" s="1371"/>
      <c r="BQ5" s="1371"/>
      <c r="BR5" s="1376"/>
      <c r="BS5" s="1364"/>
      <c r="BT5" s="1351"/>
      <c r="BU5" s="1361"/>
      <c r="BV5" s="1337"/>
      <c r="BW5" s="1341"/>
      <c r="BX5" s="1342"/>
      <c r="BY5" s="1357"/>
      <c r="BZ5" s="1354"/>
      <c r="CA5" s="97" t="s">
        <v>377</v>
      </c>
      <c r="CB5" s="1350"/>
      <c r="CC5" s="1340"/>
      <c r="CD5" s="1333"/>
      <c r="CE5" s="1333"/>
    </row>
    <row r="6" spans="1:84" s="98" customFormat="1" ht="21" customHeight="1" thickBot="1" x14ac:dyDescent="0.25">
      <c r="A6" s="1408"/>
      <c r="B6" s="1415"/>
      <c r="C6" s="1415"/>
      <c r="D6" s="1402"/>
      <c r="E6" s="1402"/>
      <c r="F6" s="1402"/>
      <c r="G6" s="1402"/>
      <c r="H6" s="1423"/>
      <c r="I6" s="1426"/>
      <c r="J6" s="1405"/>
      <c r="K6" s="1347">
        <f>IF(K69&gt;0,'4'!N5,0)</f>
        <v>0</v>
      </c>
      <c r="L6" s="1347"/>
      <c r="M6" s="1348"/>
      <c r="N6" s="1347">
        <f>IF(N69&gt;0,'4'!N8,0)</f>
        <v>0</v>
      </c>
      <c r="O6" s="1347"/>
      <c r="P6" s="1348"/>
      <c r="Q6" s="1347">
        <f>IF(Q69&gt;0,'4'!N11,0)</f>
        <v>0</v>
      </c>
      <c r="R6" s="1347"/>
      <c r="S6" s="1348"/>
      <c r="T6" s="1347">
        <f>IF(T69&gt;0,'4'!N14,0)</f>
        <v>0</v>
      </c>
      <c r="U6" s="1347"/>
      <c r="V6" s="1348"/>
      <c r="W6" s="1347">
        <f>IF(W69&gt;0,'4'!N17,0)</f>
        <v>0</v>
      </c>
      <c r="X6" s="1347"/>
      <c r="Y6" s="1348"/>
      <c r="Z6" s="1347">
        <f>IF(Z69&gt;0,'4'!N20,0)</f>
        <v>0</v>
      </c>
      <c r="AA6" s="1347"/>
      <c r="AB6" s="1348"/>
      <c r="AC6" s="1347">
        <f>IF(AC69&gt;0,'4'!N23,0)</f>
        <v>0</v>
      </c>
      <c r="AD6" s="1347"/>
      <c r="AE6" s="1348"/>
      <c r="AF6" s="1347">
        <f>IF(AF69&gt;0,'4'!N26,0)</f>
        <v>0</v>
      </c>
      <c r="AG6" s="1347"/>
      <c r="AH6" s="1348"/>
      <c r="AI6" s="1347">
        <f>IF(AI69&gt;0,'4'!N29,0)</f>
        <v>0</v>
      </c>
      <c r="AJ6" s="1347"/>
      <c r="AK6" s="1348"/>
      <c r="AL6" s="1347">
        <f>IF(AL69&gt;0,'4'!N32,0)</f>
        <v>0</v>
      </c>
      <c r="AM6" s="1347"/>
      <c r="AN6" s="1348"/>
      <c r="AO6" s="110">
        <f>IF(AO69&gt;0,'4'!N35,0)</f>
        <v>0</v>
      </c>
      <c r="AP6" s="111">
        <f>IF(AP69&gt;0,'4'!N36,0)</f>
        <v>0</v>
      </c>
      <c r="AQ6" s="112">
        <f>'Árajánlat összesítő'!G12</f>
        <v>0</v>
      </c>
      <c r="AR6" s="113">
        <f>'Árajánlat összesítő'!G13</f>
        <v>0</v>
      </c>
      <c r="AS6" s="114" t="e">
        <f>'7'!K5</f>
        <v>#DIV/0!</v>
      </c>
      <c r="AT6" s="115" t="e">
        <f>'8'!L5</f>
        <v>#DIV/0!</v>
      </c>
      <c r="AU6" s="116" t="e">
        <f>'8'!L7</f>
        <v>#DIV/0!</v>
      </c>
      <c r="AV6" s="116" t="e">
        <f>'8'!L9</f>
        <v>#DIV/0!</v>
      </c>
      <c r="AW6" s="116" t="e">
        <f>'8'!L11</f>
        <v>#DIV/0!</v>
      </c>
      <c r="AX6" s="117" t="e">
        <f>'8'!L13</f>
        <v>#DIV/0!</v>
      </c>
      <c r="AY6" s="114" t="e">
        <f>'9'!L5</f>
        <v>#DIV/0!</v>
      </c>
      <c r="AZ6" s="116" t="e">
        <f>'9'!L7</f>
        <v>#DIV/0!</v>
      </c>
      <c r="BA6" s="116" t="e">
        <f>'9'!L9</f>
        <v>#DIV/0!</v>
      </c>
      <c r="BB6" s="116" t="e">
        <f>'9'!L11</f>
        <v>#DIV/0!</v>
      </c>
      <c r="BC6" s="116" t="e">
        <f>'9'!L13</f>
        <v>#DIV/0!</v>
      </c>
      <c r="BD6" s="116" t="e">
        <f>'9'!L15</f>
        <v>#DIV/0!</v>
      </c>
      <c r="BE6" s="116" t="e">
        <f>'9'!L17</f>
        <v>#DIV/0!</v>
      </c>
      <c r="BF6" s="117" t="e">
        <f>'9'!L19</f>
        <v>#DIV/0!</v>
      </c>
      <c r="BG6" s="1419"/>
      <c r="BH6" s="1417"/>
      <c r="BI6" s="118">
        <f>'Árajánlat összesítő'!G15</f>
        <v>0</v>
      </c>
      <c r="BJ6" s="112">
        <f>'Árajánlat összesítő'!G18</f>
        <v>0</v>
      </c>
      <c r="BK6" s="119">
        <f>'Árajánlat összesítő'!G19</f>
        <v>0</v>
      </c>
      <c r="BL6" s="120">
        <f>'Árajánlat összesítő'!G20</f>
        <v>0</v>
      </c>
      <c r="BM6" s="119">
        <f>'Árajánlat összesítő'!G21</f>
        <v>0</v>
      </c>
      <c r="BN6" s="119">
        <f>'Árajánlat összesítő'!G22</f>
        <v>0</v>
      </c>
      <c r="BO6" s="119">
        <f>'Árajánlat összesítő'!G25</f>
        <v>0</v>
      </c>
      <c r="BP6" s="120">
        <f>'Árajánlat összesítő'!G26</f>
        <v>0</v>
      </c>
      <c r="BQ6" s="120">
        <f>'Árajánlat összesítő'!G27</f>
        <v>0</v>
      </c>
      <c r="BR6" s="121">
        <f>'Árajánlat összesítő'!G28</f>
        <v>0</v>
      </c>
      <c r="BS6" s="112">
        <f>'Árajánlat összesítő'!G9</f>
        <v>0</v>
      </c>
      <c r="BT6" s="119">
        <f>'Árajánlat összesítő'!G10</f>
        <v>0</v>
      </c>
      <c r="BU6" s="113">
        <f>'Árajánlat összesítő'!G11</f>
        <v>0</v>
      </c>
      <c r="BV6" s="121">
        <f>'Árajánlat összesítő'!C34</f>
        <v>0</v>
      </c>
      <c r="BW6" s="112">
        <f>'Árajánlat összesítő'!C36</f>
        <v>0</v>
      </c>
      <c r="BX6" s="119">
        <f>'16'!J27</f>
        <v>0</v>
      </c>
      <c r="BY6" s="120">
        <f>SUM(BW68:BX68)</f>
        <v>0</v>
      </c>
      <c r="BZ6" s="113">
        <f>(BW6+BX6)-BY6</f>
        <v>0</v>
      </c>
      <c r="CA6" s="122">
        <f>'17'!C24</f>
        <v>0</v>
      </c>
      <c r="CB6" s="119">
        <f>'17'!C27</f>
        <v>0</v>
      </c>
      <c r="CC6" s="181">
        <f>(BW6+BX6)-(CA6+CB6)</f>
        <v>0</v>
      </c>
      <c r="CD6" s="1334"/>
      <c r="CE6" s="1334"/>
    </row>
    <row r="7" spans="1:84" s="157" customFormat="1" ht="17.25" customHeight="1" thickTop="1" x14ac:dyDescent="0.2">
      <c r="A7" s="123"/>
      <c r="B7" s="99"/>
      <c r="C7" s="99"/>
      <c r="D7" s="99"/>
      <c r="E7" s="100"/>
      <c r="F7" s="100"/>
      <c r="G7" s="100"/>
      <c r="H7" s="124"/>
      <c r="I7" s="125"/>
      <c r="J7" s="126"/>
      <c r="K7" s="127"/>
      <c r="L7" s="128"/>
      <c r="M7" s="129"/>
      <c r="N7" s="130"/>
      <c r="O7" s="131"/>
      <c r="P7" s="132"/>
      <c r="Q7" s="133"/>
      <c r="R7" s="131"/>
      <c r="S7" s="134"/>
      <c r="T7" s="133"/>
      <c r="U7" s="131"/>
      <c r="V7" s="134"/>
      <c r="W7" s="133"/>
      <c r="X7" s="131"/>
      <c r="Y7" s="134"/>
      <c r="Z7" s="133"/>
      <c r="AA7" s="131"/>
      <c r="AB7" s="134"/>
      <c r="AC7" s="133"/>
      <c r="AD7" s="131"/>
      <c r="AE7" s="134"/>
      <c r="AF7" s="133"/>
      <c r="AG7" s="131"/>
      <c r="AH7" s="134"/>
      <c r="AI7" s="133"/>
      <c r="AJ7" s="131"/>
      <c r="AK7" s="134"/>
      <c r="AL7" s="133"/>
      <c r="AM7" s="131"/>
      <c r="AN7" s="134"/>
      <c r="AO7" s="135"/>
      <c r="AP7" s="136"/>
      <c r="AQ7" s="137"/>
      <c r="AR7" s="138"/>
      <c r="AS7" s="139"/>
      <c r="AT7" s="140"/>
      <c r="AU7" s="140"/>
      <c r="AV7" s="140"/>
      <c r="AW7" s="140"/>
      <c r="AX7" s="141"/>
      <c r="AY7" s="142"/>
      <c r="AZ7" s="143"/>
      <c r="BA7" s="143"/>
      <c r="BB7" s="143"/>
      <c r="BC7" s="143"/>
      <c r="BD7" s="143"/>
      <c r="BE7" s="143"/>
      <c r="BF7" s="143"/>
      <c r="BG7" s="144"/>
      <c r="BH7" s="145"/>
      <c r="BI7" s="146"/>
      <c r="BJ7" s="146"/>
      <c r="BK7" s="147"/>
      <c r="BL7" s="148"/>
      <c r="BM7" s="148"/>
      <c r="BN7" s="148"/>
      <c r="BO7" s="147"/>
      <c r="BP7" s="148"/>
      <c r="BQ7" s="148"/>
      <c r="BR7" s="149"/>
      <c r="BS7" s="150"/>
      <c r="BT7" s="147"/>
      <c r="BU7" s="151"/>
      <c r="BV7" s="149"/>
      <c r="BW7" s="146"/>
      <c r="BX7" s="152"/>
      <c r="BY7" s="638"/>
      <c r="BZ7" s="151"/>
      <c r="CA7" s="153"/>
      <c r="CB7" s="147"/>
      <c r="CC7" s="154"/>
      <c r="CD7" s="155"/>
      <c r="CE7" s="156"/>
    </row>
    <row r="8" spans="1:84" ht="15" customHeight="1" x14ac:dyDescent="0.2">
      <c r="A8" s="56"/>
      <c r="B8" s="36"/>
      <c r="C8" s="37"/>
      <c r="D8" s="37"/>
      <c r="E8" s="38"/>
      <c r="F8" s="38"/>
      <c r="G8" s="38"/>
      <c r="H8" s="158">
        <f>IF(C8&lt;&gt;"",C8/$B$69,0)</f>
        <v>0</v>
      </c>
      <c r="I8" s="43"/>
      <c r="J8" s="895">
        <f>K8+N8+Q8+T8+W8+Z8+AC8+AF8+AI8+AL8</f>
        <v>0</v>
      </c>
      <c r="K8" s="40"/>
      <c r="L8" s="41"/>
      <c r="M8" s="42"/>
      <c r="N8" s="40"/>
      <c r="O8" s="41"/>
      <c r="P8" s="42"/>
      <c r="Q8" s="40"/>
      <c r="R8" s="41"/>
      <c r="S8" s="42"/>
      <c r="T8" s="40"/>
      <c r="U8" s="41"/>
      <c r="V8" s="42"/>
      <c r="W8" s="40"/>
      <c r="X8" s="41"/>
      <c r="Y8" s="42"/>
      <c r="Z8" s="40"/>
      <c r="AA8" s="41"/>
      <c r="AB8" s="42"/>
      <c r="AC8" s="40"/>
      <c r="AD8" s="41"/>
      <c r="AE8" s="42"/>
      <c r="AF8" s="40"/>
      <c r="AG8" s="41"/>
      <c r="AH8" s="42"/>
      <c r="AI8" s="40"/>
      <c r="AJ8" s="41"/>
      <c r="AK8" s="42"/>
      <c r="AL8" s="40"/>
      <c r="AM8" s="41"/>
      <c r="AN8" s="42"/>
      <c r="AO8" s="40"/>
      <c r="AP8" s="41"/>
      <c r="AQ8" s="159">
        <f>SUM(IF(K8&gt;0,K8*$K$6,0),IF(N8&gt;0,N8*$N$6,0),IF(Q8&gt;0,Q8*$Q$6,0),IF(T8&gt;0,T8*$T$6,0),IF(W8&gt;0,W8*$W$6,0),IF(Z8&gt;0,Z8*$Z$6,0),IF(AC8&gt;0,AC8*$AC$6,0),IF(AF8&gt;0,AF8*$AF$6,0),IF(AI8&gt;0,AI8*$AI$6,0),IF(AL8&gt;0,AL8*$AL$6,0),IF(AO8&gt;0,AO8*$AO$6,0),IF(AP8&gt;0,AP8*$AP$6,0))</f>
        <v>0</v>
      </c>
      <c r="AR8" s="160">
        <f>$AR$6*H8</f>
        <v>0</v>
      </c>
      <c r="AS8" s="180"/>
      <c r="AT8" s="41"/>
      <c r="AU8" s="41"/>
      <c r="AV8" s="41"/>
      <c r="AW8" s="41"/>
      <c r="AX8" s="41"/>
      <c r="AY8" s="180"/>
      <c r="AZ8" s="41"/>
      <c r="BA8" s="41"/>
      <c r="BB8" s="41"/>
      <c r="BC8" s="41"/>
      <c r="BD8" s="41"/>
      <c r="BE8" s="41"/>
      <c r="BF8" s="41"/>
      <c r="BG8" s="886">
        <f>'6'!L40</f>
        <v>0</v>
      </c>
      <c r="BH8" s="887">
        <f>'6'!L42</f>
        <v>0</v>
      </c>
      <c r="BI8" s="161">
        <f>IF('6'!C44&gt;0,'6'!C44,0)</f>
        <v>0</v>
      </c>
      <c r="BJ8" s="162">
        <f>IF(AS8&gt;0,$AS$6*AS8,0)</f>
        <v>0</v>
      </c>
      <c r="BK8" s="163">
        <f>SUM(IF(AT8&gt;0,AT8*$AT$6,0),IF(AU8&gt;0,AU8*$AU$6,0),IF(AV8&gt;0,AV8*$AV$6,0),IF(AW8&gt;0,AW8*$AW$6,0),IF(AX8&gt;0,AX8*$AX$6,0))</f>
        <v>0</v>
      </c>
      <c r="BL8" s="163">
        <f>SUM(IF(AY8&gt;0,AY8*$AY$6,0),IF(AZ8&gt;0,AZ8*$AZ$6,0),IF(BA8&gt;0,BA8*$BA$6,0),IF(BB8&gt;0,BB8*$BB$6,0),IF(BC8&gt;0,BC8*$BC$6,0),IF(BD8&gt;0,BD8*$BD$6,0),IF(BE8&gt;0,BE8*$BE$6,0),IF(BF8&gt;0,BF8*$BF$6,0))</f>
        <v>0</v>
      </c>
      <c r="BM8" s="163">
        <f>$BM$6*H8</f>
        <v>0</v>
      </c>
      <c r="BN8" s="163">
        <f>$BN$6*H8</f>
        <v>0</v>
      </c>
      <c r="BO8" s="163">
        <f>$BO$6*H8</f>
        <v>0</v>
      </c>
      <c r="BP8" s="163">
        <f>$BP$6*H8</f>
        <v>0</v>
      </c>
      <c r="BQ8" s="164">
        <f>$BQ$6*H8</f>
        <v>0</v>
      </c>
      <c r="BR8" s="165">
        <f>$BR$6*H8</f>
        <v>0</v>
      </c>
      <c r="BS8" s="166">
        <f t="shared" ref="BS8:BS39" si="0">$BS$6*H8</f>
        <v>0</v>
      </c>
      <c r="BT8" s="163">
        <f>$BT$6*H8</f>
        <v>0</v>
      </c>
      <c r="BU8" s="167">
        <f>$BU$6*H8</f>
        <v>0</v>
      </c>
      <c r="BV8" s="164">
        <f>$BV$6*H8</f>
        <v>0</v>
      </c>
      <c r="BW8" s="166">
        <f>SUM(BI8:BV8)+AQ8+AR8</f>
        <v>0</v>
      </c>
      <c r="BX8" s="163">
        <f t="shared" ref="BX8:BX39" si="1">$BX$6*H8</f>
        <v>0</v>
      </c>
      <c r="BY8" s="639"/>
      <c r="BZ8" s="167">
        <f>(BW8+BX8)-BY8</f>
        <v>0</v>
      </c>
      <c r="CA8" s="166">
        <f t="shared" ref="CA8:CA67" si="2">IF(BZ8&gt;0,$CA$6*BZ8/$BZ$6,0)</f>
        <v>0</v>
      </c>
      <c r="CB8" s="163">
        <f>IF(BZ8&gt;0,$CB$6*BZ8/$BZ$6,0)</f>
        <v>0</v>
      </c>
      <c r="CC8" s="168">
        <f>(BW8+BX8)-(CA8+CB8)</f>
        <v>0</v>
      </c>
      <c r="CD8" s="182"/>
      <c r="CE8" s="183"/>
    </row>
    <row r="9" spans="1:84" ht="15" customHeight="1" x14ac:dyDescent="0.2">
      <c r="A9" s="56"/>
      <c r="B9" s="36"/>
      <c r="C9" s="37"/>
      <c r="D9" s="37"/>
      <c r="E9" s="38"/>
      <c r="F9" s="38"/>
      <c r="G9" s="38"/>
      <c r="H9" s="158">
        <f t="shared" ref="H9:H66" si="3">IF(C9&lt;&gt;"",C9/$B$69,0)</f>
        <v>0</v>
      </c>
      <c r="I9" s="43"/>
      <c r="J9" s="895">
        <f t="shared" ref="J9:J68" si="4">K9+N9+Q9+T9+W9+Z9+AC9+AF9+AI9+AL9</f>
        <v>0</v>
      </c>
      <c r="K9" s="40"/>
      <c r="L9" s="41"/>
      <c r="M9" s="42"/>
      <c r="N9" s="40"/>
      <c r="O9" s="41"/>
      <c r="P9" s="42"/>
      <c r="Q9" s="40"/>
      <c r="R9" s="41"/>
      <c r="S9" s="42"/>
      <c r="T9" s="40"/>
      <c r="U9" s="41"/>
      <c r="V9" s="42"/>
      <c r="W9" s="40"/>
      <c r="X9" s="41"/>
      <c r="Y9" s="42"/>
      <c r="Z9" s="40"/>
      <c r="AA9" s="41"/>
      <c r="AB9" s="42"/>
      <c r="AC9" s="40"/>
      <c r="AD9" s="41"/>
      <c r="AE9" s="42"/>
      <c r="AF9" s="40"/>
      <c r="AG9" s="41"/>
      <c r="AH9" s="42"/>
      <c r="AI9" s="40"/>
      <c r="AJ9" s="41"/>
      <c r="AK9" s="42"/>
      <c r="AL9" s="40"/>
      <c r="AM9" s="41"/>
      <c r="AN9" s="42"/>
      <c r="AO9" s="40"/>
      <c r="AP9" s="41"/>
      <c r="AQ9" s="159">
        <f t="shared" ref="AQ9:AQ40" si="5">SUM(IF(K9&gt;0,K9*$K$6,0),IF(N9&gt;0,N9*$N$6,0),IF(Q9&gt;0,Q9*$Q$6,0),IF(T9&gt;0,T9*$T$6,0),IF(W9&gt;0,W9*$W$6,0),IF(Z9&gt;0,Z9*$Z$6,0),IF(AC9&gt;0,AC9*$AC$6,0),IF(AF9&gt;0,AF9*$AF$6,0),IF(AI9&gt;0,AI9*$AI$6,0),IF(AL9&gt;0,AI9*$AI$6,0),IF(AO9&gt;0,AO9*$AO$6,0),IF(AP9&gt;0,AP9*$AP$6,0))</f>
        <v>0</v>
      </c>
      <c r="AR9" s="160">
        <f t="shared" ref="AR9:AR68" si="6">$AR$6*H9</f>
        <v>0</v>
      </c>
      <c r="AS9" s="180"/>
      <c r="AT9" s="41"/>
      <c r="AU9" s="41"/>
      <c r="AV9" s="41"/>
      <c r="AW9" s="41"/>
      <c r="AX9" s="41"/>
      <c r="AY9" s="180"/>
      <c r="AZ9" s="41"/>
      <c r="BA9" s="41"/>
      <c r="BB9" s="41"/>
      <c r="BC9" s="41"/>
      <c r="BD9" s="41"/>
      <c r="BE9" s="41"/>
      <c r="BF9" s="41"/>
      <c r="BG9" s="886">
        <f>'6'!L77</f>
        <v>0</v>
      </c>
      <c r="BH9" s="887">
        <f>'6'!L79</f>
        <v>0</v>
      </c>
      <c r="BI9" s="161">
        <f>IF('6'!C81&gt;0,'6'!C81,0)</f>
        <v>0</v>
      </c>
      <c r="BJ9" s="162">
        <f t="shared" ref="BJ9:BJ66" si="7">IF(AS9&gt;0,$AS$6*AS9,0)</f>
        <v>0</v>
      </c>
      <c r="BK9" s="163">
        <f t="shared" ref="BK9:BK66" si="8">SUM(IF(AT9&gt;0,AT9*$AT$6,0),IF(AU9&gt;0,AU9*$AU$6,0),IF(AV9&gt;0,AV9*$AV$6,0),IF(AW9&gt;0,AW9*$AW$6,0),IF(AX9&gt;0,AX9*$AX$6,0))</f>
        <v>0</v>
      </c>
      <c r="BL9" s="163">
        <f t="shared" ref="BL9:BL66" si="9">SUM(IF(AY9&gt;0,AY9*$AY$6,0),IF(AZ9&gt;0,AZ9*$AZ$6,0),IF(BA9&gt;0,BA9*$BA$6,0),IF(BB9&gt;0,BB9*$BB$6,0),IF(BC9&gt;0,BC9*$BC$6,0),IF(BD9&gt;0,BD9*$BD$6,0),IF(BE9&gt;0,BE9*$BE$6,0),IF(BF9&gt;0,BF9*$BF$6,0))</f>
        <v>0</v>
      </c>
      <c r="BM9" s="163">
        <f t="shared" ref="BM9:BM66" si="10">$BM$6*H9</f>
        <v>0</v>
      </c>
      <c r="BN9" s="163">
        <f t="shared" ref="BN9:BN68" si="11">$BN$6*H9</f>
        <v>0</v>
      </c>
      <c r="BO9" s="163">
        <f t="shared" ref="BO9:BO68" si="12">$BO$6*H9</f>
        <v>0</v>
      </c>
      <c r="BP9" s="163">
        <f t="shared" ref="BP9:BP68" si="13">$BP$6*H9</f>
        <v>0</v>
      </c>
      <c r="BQ9" s="164">
        <f t="shared" ref="BQ9:BQ68" si="14">$BQ$6*H9</f>
        <v>0</v>
      </c>
      <c r="BR9" s="165">
        <f t="shared" ref="BR9:BR68" si="15">$BR$6*H9</f>
        <v>0</v>
      </c>
      <c r="BS9" s="166">
        <f t="shared" si="0"/>
        <v>0</v>
      </c>
      <c r="BT9" s="163">
        <f t="shared" ref="BT9:BT68" si="16">$BT$6*H9</f>
        <v>0</v>
      </c>
      <c r="BU9" s="167">
        <f t="shared" ref="BU9:BU68" si="17">$BU$6*H9</f>
        <v>0</v>
      </c>
      <c r="BV9" s="164">
        <f t="shared" ref="BV9:BV68" si="18">$BV$6*H9</f>
        <v>0</v>
      </c>
      <c r="BW9" s="166">
        <f t="shared" ref="BW9:BW39" si="19">SUM(BI9:BV9)+AQ9+AR9</f>
        <v>0</v>
      </c>
      <c r="BX9" s="170">
        <f t="shared" si="1"/>
        <v>0</v>
      </c>
      <c r="BY9" s="639"/>
      <c r="BZ9" s="167">
        <f t="shared" ref="BZ9:BZ66" si="20">(BW9+BX9)-BY9</f>
        <v>0</v>
      </c>
      <c r="CA9" s="166">
        <f t="shared" si="2"/>
        <v>0</v>
      </c>
      <c r="CB9" s="163">
        <f t="shared" ref="CB9:CB66" si="21">IF(BZ9&gt;0,$CB$6*BZ9/$BZ$6,0)</f>
        <v>0</v>
      </c>
      <c r="CC9" s="168">
        <f t="shared" ref="CC9:CC67" si="22">(BW9+BX9)-(CA9+CB9)</f>
        <v>0</v>
      </c>
      <c r="CD9" s="184"/>
      <c r="CE9" s="185"/>
    </row>
    <row r="10" spans="1:84" ht="15" customHeight="1" x14ac:dyDescent="0.2">
      <c r="A10" s="56"/>
      <c r="B10" s="36"/>
      <c r="C10" s="37"/>
      <c r="D10" s="37"/>
      <c r="E10" s="38"/>
      <c r="F10" s="38"/>
      <c r="G10" s="38"/>
      <c r="H10" s="158">
        <f t="shared" si="3"/>
        <v>0</v>
      </c>
      <c r="I10" s="43"/>
      <c r="J10" s="895">
        <f t="shared" si="4"/>
        <v>0</v>
      </c>
      <c r="K10" s="40"/>
      <c r="L10" s="41"/>
      <c r="M10" s="42"/>
      <c r="N10" s="40"/>
      <c r="O10" s="41"/>
      <c r="P10" s="42"/>
      <c r="Q10" s="40"/>
      <c r="R10" s="41"/>
      <c r="S10" s="42"/>
      <c r="T10" s="40"/>
      <c r="U10" s="41"/>
      <c r="V10" s="42"/>
      <c r="W10" s="40"/>
      <c r="X10" s="41"/>
      <c r="Y10" s="42"/>
      <c r="Z10" s="40"/>
      <c r="AA10" s="41"/>
      <c r="AB10" s="42"/>
      <c r="AC10" s="40"/>
      <c r="AD10" s="41"/>
      <c r="AE10" s="42"/>
      <c r="AF10" s="40"/>
      <c r="AG10" s="41"/>
      <c r="AH10" s="42"/>
      <c r="AI10" s="40"/>
      <c r="AJ10" s="41"/>
      <c r="AK10" s="42"/>
      <c r="AL10" s="40"/>
      <c r="AM10" s="41"/>
      <c r="AN10" s="42"/>
      <c r="AO10" s="40"/>
      <c r="AP10" s="41"/>
      <c r="AQ10" s="159">
        <f t="shared" si="5"/>
        <v>0</v>
      </c>
      <c r="AR10" s="160">
        <f t="shared" si="6"/>
        <v>0</v>
      </c>
      <c r="AS10" s="180"/>
      <c r="AT10" s="41"/>
      <c r="AU10" s="41"/>
      <c r="AV10" s="41"/>
      <c r="AW10" s="41"/>
      <c r="AX10" s="41"/>
      <c r="AY10" s="180"/>
      <c r="AZ10" s="41"/>
      <c r="BA10" s="41"/>
      <c r="BB10" s="41"/>
      <c r="BC10" s="41"/>
      <c r="BD10" s="41"/>
      <c r="BE10" s="41"/>
      <c r="BF10" s="41"/>
      <c r="BG10" s="886">
        <f>'6'!L114</f>
        <v>0</v>
      </c>
      <c r="BH10" s="887">
        <f>'6'!L116</f>
        <v>0</v>
      </c>
      <c r="BI10" s="161">
        <f>IF('6'!C118&gt;0,'6'!C118,0)</f>
        <v>0</v>
      </c>
      <c r="BJ10" s="162">
        <f t="shared" si="7"/>
        <v>0</v>
      </c>
      <c r="BK10" s="163">
        <f t="shared" si="8"/>
        <v>0</v>
      </c>
      <c r="BL10" s="163">
        <f t="shared" si="9"/>
        <v>0</v>
      </c>
      <c r="BM10" s="163">
        <f t="shared" si="10"/>
        <v>0</v>
      </c>
      <c r="BN10" s="163">
        <f t="shared" si="11"/>
        <v>0</v>
      </c>
      <c r="BO10" s="163">
        <f t="shared" si="12"/>
        <v>0</v>
      </c>
      <c r="BP10" s="163">
        <f t="shared" si="13"/>
        <v>0</v>
      </c>
      <c r="BQ10" s="164">
        <f t="shared" si="14"/>
        <v>0</v>
      </c>
      <c r="BR10" s="165">
        <f t="shared" si="15"/>
        <v>0</v>
      </c>
      <c r="BS10" s="166">
        <f t="shared" si="0"/>
        <v>0</v>
      </c>
      <c r="BT10" s="163">
        <f t="shared" si="16"/>
        <v>0</v>
      </c>
      <c r="BU10" s="167">
        <f t="shared" si="17"/>
        <v>0</v>
      </c>
      <c r="BV10" s="164">
        <f t="shared" si="18"/>
        <v>0</v>
      </c>
      <c r="BW10" s="166">
        <f t="shared" si="19"/>
        <v>0</v>
      </c>
      <c r="BX10" s="170">
        <f t="shared" si="1"/>
        <v>0</v>
      </c>
      <c r="BY10" s="639"/>
      <c r="BZ10" s="167">
        <f t="shared" si="20"/>
        <v>0</v>
      </c>
      <c r="CA10" s="166">
        <f t="shared" si="2"/>
        <v>0</v>
      </c>
      <c r="CB10" s="163">
        <f t="shared" si="21"/>
        <v>0</v>
      </c>
      <c r="CC10" s="168">
        <f t="shared" si="22"/>
        <v>0</v>
      </c>
      <c r="CD10" s="184"/>
      <c r="CE10" s="185"/>
    </row>
    <row r="11" spans="1:84" ht="15" customHeight="1" x14ac:dyDescent="0.2">
      <c r="A11" s="56"/>
      <c r="B11" s="36"/>
      <c r="C11" s="37"/>
      <c r="D11" s="37"/>
      <c r="E11" s="38"/>
      <c r="F11" s="38"/>
      <c r="G11" s="38"/>
      <c r="H11" s="158">
        <f t="shared" si="3"/>
        <v>0</v>
      </c>
      <c r="I11" s="43"/>
      <c r="J11" s="895">
        <f t="shared" si="4"/>
        <v>0</v>
      </c>
      <c r="K11" s="40"/>
      <c r="L11" s="41"/>
      <c r="M11" s="42"/>
      <c r="N11" s="40"/>
      <c r="O11" s="41"/>
      <c r="P11" s="42"/>
      <c r="Q11" s="40"/>
      <c r="R11" s="41"/>
      <c r="S11" s="42"/>
      <c r="T11" s="40"/>
      <c r="U11" s="41"/>
      <c r="V11" s="42"/>
      <c r="W11" s="40"/>
      <c r="X11" s="41"/>
      <c r="Y11" s="42"/>
      <c r="Z11" s="40"/>
      <c r="AA11" s="41"/>
      <c r="AB11" s="42"/>
      <c r="AC11" s="40"/>
      <c r="AD11" s="41"/>
      <c r="AE11" s="42"/>
      <c r="AF11" s="40"/>
      <c r="AG11" s="41"/>
      <c r="AH11" s="42"/>
      <c r="AI11" s="40"/>
      <c r="AJ11" s="41"/>
      <c r="AK11" s="42"/>
      <c r="AL11" s="40"/>
      <c r="AM11" s="41"/>
      <c r="AN11" s="42"/>
      <c r="AO11" s="40"/>
      <c r="AP11" s="41"/>
      <c r="AQ11" s="159">
        <f t="shared" si="5"/>
        <v>0</v>
      </c>
      <c r="AR11" s="160">
        <f>$AR$6*H11</f>
        <v>0</v>
      </c>
      <c r="AS11" s="180"/>
      <c r="AT11" s="41"/>
      <c r="AU11" s="41"/>
      <c r="AV11" s="41"/>
      <c r="AW11" s="41"/>
      <c r="AX11" s="41"/>
      <c r="AY11" s="180"/>
      <c r="AZ11" s="41"/>
      <c r="BA11" s="41"/>
      <c r="BB11" s="41"/>
      <c r="BC11" s="41"/>
      <c r="BD11" s="41"/>
      <c r="BE11" s="41"/>
      <c r="BF11" s="41"/>
      <c r="BG11" s="888">
        <f>'6'!L151</f>
        <v>0</v>
      </c>
      <c r="BH11" s="887">
        <f>'6'!L153</f>
        <v>0</v>
      </c>
      <c r="BI11" s="161">
        <f>IF('6'!C155&gt;0,'6'!C155,0)</f>
        <v>0</v>
      </c>
      <c r="BJ11" s="162">
        <f t="shared" si="7"/>
        <v>0</v>
      </c>
      <c r="BK11" s="163">
        <f t="shared" si="8"/>
        <v>0</v>
      </c>
      <c r="BL11" s="163">
        <f t="shared" si="9"/>
        <v>0</v>
      </c>
      <c r="BM11" s="163">
        <f t="shared" si="10"/>
        <v>0</v>
      </c>
      <c r="BN11" s="163">
        <f t="shared" si="11"/>
        <v>0</v>
      </c>
      <c r="BO11" s="163">
        <f t="shared" si="12"/>
        <v>0</v>
      </c>
      <c r="BP11" s="163">
        <f t="shared" si="13"/>
        <v>0</v>
      </c>
      <c r="BQ11" s="164">
        <f t="shared" si="14"/>
        <v>0</v>
      </c>
      <c r="BR11" s="165">
        <f t="shared" si="15"/>
        <v>0</v>
      </c>
      <c r="BS11" s="166">
        <f t="shared" si="0"/>
        <v>0</v>
      </c>
      <c r="BT11" s="163">
        <f t="shared" si="16"/>
        <v>0</v>
      </c>
      <c r="BU11" s="167">
        <f t="shared" si="17"/>
        <v>0</v>
      </c>
      <c r="BV11" s="164">
        <f t="shared" si="18"/>
        <v>0</v>
      </c>
      <c r="BW11" s="166">
        <f t="shared" si="19"/>
        <v>0</v>
      </c>
      <c r="BX11" s="170">
        <f t="shared" si="1"/>
        <v>0</v>
      </c>
      <c r="BY11" s="639"/>
      <c r="BZ11" s="167">
        <f t="shared" si="20"/>
        <v>0</v>
      </c>
      <c r="CA11" s="166">
        <f t="shared" si="2"/>
        <v>0</v>
      </c>
      <c r="CB11" s="163">
        <f t="shared" si="21"/>
        <v>0</v>
      </c>
      <c r="CC11" s="168">
        <f t="shared" si="22"/>
        <v>0</v>
      </c>
      <c r="CD11" s="184"/>
      <c r="CE11" s="185"/>
    </row>
    <row r="12" spans="1:84" ht="15" customHeight="1" x14ac:dyDescent="0.2">
      <c r="A12" s="56"/>
      <c r="B12" s="36"/>
      <c r="C12" s="37"/>
      <c r="D12" s="37"/>
      <c r="E12" s="38"/>
      <c r="F12" s="38"/>
      <c r="G12" s="38"/>
      <c r="H12" s="158">
        <f t="shared" si="3"/>
        <v>0</v>
      </c>
      <c r="I12" s="43"/>
      <c r="J12" s="39">
        <f t="shared" si="4"/>
        <v>0</v>
      </c>
      <c r="K12" s="40"/>
      <c r="L12" s="41"/>
      <c r="M12" s="42"/>
      <c r="N12" s="40"/>
      <c r="O12" s="41"/>
      <c r="P12" s="42"/>
      <c r="Q12" s="40"/>
      <c r="R12" s="41"/>
      <c r="S12" s="42"/>
      <c r="T12" s="40"/>
      <c r="U12" s="41"/>
      <c r="V12" s="42"/>
      <c r="W12" s="40"/>
      <c r="X12" s="41"/>
      <c r="Y12" s="42"/>
      <c r="Z12" s="40"/>
      <c r="AA12" s="41"/>
      <c r="AB12" s="42"/>
      <c r="AC12" s="40"/>
      <c r="AD12" s="41"/>
      <c r="AE12" s="42"/>
      <c r="AF12" s="40"/>
      <c r="AG12" s="41"/>
      <c r="AH12" s="42"/>
      <c r="AI12" s="40"/>
      <c r="AJ12" s="41"/>
      <c r="AK12" s="42"/>
      <c r="AL12" s="40"/>
      <c r="AM12" s="41"/>
      <c r="AN12" s="42"/>
      <c r="AO12" s="40"/>
      <c r="AP12" s="41"/>
      <c r="AQ12" s="159">
        <f t="shared" si="5"/>
        <v>0</v>
      </c>
      <c r="AR12" s="160">
        <f t="shared" si="6"/>
        <v>0</v>
      </c>
      <c r="AS12" s="180"/>
      <c r="AT12" s="41"/>
      <c r="AU12" s="41"/>
      <c r="AV12" s="41"/>
      <c r="AW12" s="41"/>
      <c r="AX12" s="41"/>
      <c r="AY12" s="180"/>
      <c r="AZ12" s="41"/>
      <c r="BA12" s="41"/>
      <c r="BB12" s="41"/>
      <c r="BC12" s="41"/>
      <c r="BD12" s="41"/>
      <c r="BE12" s="41"/>
      <c r="BF12" s="41"/>
      <c r="BG12" s="888">
        <f>'6'!L188</f>
        <v>0</v>
      </c>
      <c r="BH12" s="887">
        <f>'6'!L190</f>
        <v>0</v>
      </c>
      <c r="BI12" s="161">
        <f>IF('6'!C192&gt;0,'6'!C192,0)</f>
        <v>0</v>
      </c>
      <c r="BJ12" s="162">
        <f t="shared" si="7"/>
        <v>0</v>
      </c>
      <c r="BK12" s="163">
        <f t="shared" si="8"/>
        <v>0</v>
      </c>
      <c r="BL12" s="163">
        <f t="shared" si="9"/>
        <v>0</v>
      </c>
      <c r="BM12" s="163">
        <f t="shared" si="10"/>
        <v>0</v>
      </c>
      <c r="BN12" s="163">
        <f t="shared" si="11"/>
        <v>0</v>
      </c>
      <c r="BO12" s="163">
        <f t="shared" si="12"/>
        <v>0</v>
      </c>
      <c r="BP12" s="163">
        <f t="shared" si="13"/>
        <v>0</v>
      </c>
      <c r="BQ12" s="164">
        <f t="shared" si="14"/>
        <v>0</v>
      </c>
      <c r="BR12" s="165">
        <f t="shared" si="15"/>
        <v>0</v>
      </c>
      <c r="BS12" s="166">
        <f t="shared" si="0"/>
        <v>0</v>
      </c>
      <c r="BT12" s="163">
        <f t="shared" si="16"/>
        <v>0</v>
      </c>
      <c r="BU12" s="167">
        <f t="shared" si="17"/>
        <v>0</v>
      </c>
      <c r="BV12" s="164">
        <f t="shared" si="18"/>
        <v>0</v>
      </c>
      <c r="BW12" s="166">
        <f t="shared" si="19"/>
        <v>0</v>
      </c>
      <c r="BX12" s="170">
        <f t="shared" si="1"/>
        <v>0</v>
      </c>
      <c r="BY12" s="639"/>
      <c r="BZ12" s="167">
        <f t="shared" si="20"/>
        <v>0</v>
      </c>
      <c r="CA12" s="166">
        <f t="shared" si="2"/>
        <v>0</v>
      </c>
      <c r="CB12" s="163">
        <f t="shared" si="21"/>
        <v>0</v>
      </c>
      <c r="CC12" s="168">
        <f t="shared" si="22"/>
        <v>0</v>
      </c>
      <c r="CD12" s="184"/>
      <c r="CE12" s="185"/>
    </row>
    <row r="13" spans="1:84" ht="15" customHeight="1" x14ac:dyDescent="0.2">
      <c r="A13" s="56"/>
      <c r="B13" s="36"/>
      <c r="C13" s="37"/>
      <c r="D13" s="37"/>
      <c r="E13" s="38"/>
      <c r="F13" s="38"/>
      <c r="G13" s="38"/>
      <c r="H13" s="158">
        <f t="shared" si="3"/>
        <v>0</v>
      </c>
      <c r="I13" s="43"/>
      <c r="J13" s="39">
        <f t="shared" si="4"/>
        <v>0</v>
      </c>
      <c r="K13" s="40"/>
      <c r="L13" s="41"/>
      <c r="M13" s="42"/>
      <c r="N13" s="40"/>
      <c r="O13" s="41"/>
      <c r="P13" s="42"/>
      <c r="Q13" s="40"/>
      <c r="R13" s="41"/>
      <c r="S13" s="42"/>
      <c r="T13" s="40"/>
      <c r="U13" s="41"/>
      <c r="V13" s="42"/>
      <c r="W13" s="40"/>
      <c r="X13" s="41"/>
      <c r="Y13" s="42"/>
      <c r="Z13" s="40"/>
      <c r="AA13" s="41"/>
      <c r="AB13" s="42"/>
      <c r="AC13" s="40"/>
      <c r="AD13" s="41"/>
      <c r="AE13" s="42"/>
      <c r="AF13" s="40"/>
      <c r="AG13" s="41"/>
      <c r="AH13" s="42"/>
      <c r="AI13" s="40"/>
      <c r="AJ13" s="41"/>
      <c r="AK13" s="42"/>
      <c r="AL13" s="40"/>
      <c r="AM13" s="41"/>
      <c r="AN13" s="42"/>
      <c r="AO13" s="40"/>
      <c r="AP13" s="41"/>
      <c r="AQ13" s="159">
        <f t="shared" si="5"/>
        <v>0</v>
      </c>
      <c r="AR13" s="160">
        <f t="shared" si="6"/>
        <v>0</v>
      </c>
      <c r="AS13" s="180"/>
      <c r="AT13" s="41"/>
      <c r="AU13" s="41"/>
      <c r="AV13" s="41"/>
      <c r="AW13" s="41"/>
      <c r="AX13" s="41"/>
      <c r="AY13" s="180"/>
      <c r="AZ13" s="41"/>
      <c r="BA13" s="41"/>
      <c r="BB13" s="41"/>
      <c r="BC13" s="41"/>
      <c r="BD13" s="41"/>
      <c r="BE13" s="41"/>
      <c r="BF13" s="41"/>
      <c r="BG13" s="888">
        <f>'6'!L225</f>
        <v>0</v>
      </c>
      <c r="BH13" s="887">
        <f>'6'!L227</f>
        <v>0</v>
      </c>
      <c r="BI13" s="161">
        <f>IF('6'!C229&gt;0,'6'!C229,0)</f>
        <v>0</v>
      </c>
      <c r="BJ13" s="162">
        <f t="shared" si="7"/>
        <v>0</v>
      </c>
      <c r="BK13" s="163">
        <f t="shared" si="8"/>
        <v>0</v>
      </c>
      <c r="BL13" s="163">
        <f t="shared" si="9"/>
        <v>0</v>
      </c>
      <c r="BM13" s="163">
        <f t="shared" si="10"/>
        <v>0</v>
      </c>
      <c r="BN13" s="163">
        <f t="shared" si="11"/>
        <v>0</v>
      </c>
      <c r="BO13" s="163">
        <f t="shared" si="12"/>
        <v>0</v>
      </c>
      <c r="BP13" s="163">
        <f t="shared" si="13"/>
        <v>0</v>
      </c>
      <c r="BQ13" s="164">
        <f t="shared" si="14"/>
        <v>0</v>
      </c>
      <c r="BR13" s="165">
        <f t="shared" si="15"/>
        <v>0</v>
      </c>
      <c r="BS13" s="166">
        <f t="shared" si="0"/>
        <v>0</v>
      </c>
      <c r="BT13" s="163">
        <f t="shared" si="16"/>
        <v>0</v>
      </c>
      <c r="BU13" s="167">
        <f t="shared" si="17"/>
        <v>0</v>
      </c>
      <c r="BV13" s="164">
        <f t="shared" si="18"/>
        <v>0</v>
      </c>
      <c r="BW13" s="166">
        <f t="shared" si="19"/>
        <v>0</v>
      </c>
      <c r="BX13" s="170">
        <f t="shared" si="1"/>
        <v>0</v>
      </c>
      <c r="BY13" s="639"/>
      <c r="BZ13" s="167">
        <f t="shared" si="20"/>
        <v>0</v>
      </c>
      <c r="CA13" s="166">
        <f t="shared" si="2"/>
        <v>0</v>
      </c>
      <c r="CB13" s="163">
        <f t="shared" si="21"/>
        <v>0</v>
      </c>
      <c r="CC13" s="168">
        <f t="shared" si="22"/>
        <v>0</v>
      </c>
      <c r="CD13" s="184"/>
      <c r="CE13" s="185"/>
    </row>
    <row r="14" spans="1:84" ht="15" customHeight="1" x14ac:dyDescent="0.2">
      <c r="A14" s="56"/>
      <c r="B14" s="36"/>
      <c r="C14" s="37"/>
      <c r="D14" s="37"/>
      <c r="E14" s="38"/>
      <c r="F14" s="38"/>
      <c r="G14" s="38"/>
      <c r="H14" s="158">
        <f t="shared" si="3"/>
        <v>0</v>
      </c>
      <c r="I14" s="43"/>
      <c r="J14" s="39">
        <f t="shared" si="4"/>
        <v>0</v>
      </c>
      <c r="K14" s="40"/>
      <c r="L14" s="41"/>
      <c r="M14" s="42"/>
      <c r="N14" s="40"/>
      <c r="O14" s="41"/>
      <c r="P14" s="42"/>
      <c r="Q14" s="40"/>
      <c r="R14" s="41"/>
      <c r="S14" s="42"/>
      <c r="T14" s="40"/>
      <c r="U14" s="41"/>
      <c r="V14" s="42"/>
      <c r="W14" s="40"/>
      <c r="X14" s="41"/>
      <c r="Y14" s="42"/>
      <c r="Z14" s="40"/>
      <c r="AA14" s="41"/>
      <c r="AB14" s="42"/>
      <c r="AC14" s="40"/>
      <c r="AD14" s="41"/>
      <c r="AE14" s="42"/>
      <c r="AF14" s="40"/>
      <c r="AG14" s="41"/>
      <c r="AH14" s="42"/>
      <c r="AI14" s="40"/>
      <c r="AJ14" s="41"/>
      <c r="AK14" s="42"/>
      <c r="AL14" s="40"/>
      <c r="AM14" s="41"/>
      <c r="AN14" s="42"/>
      <c r="AO14" s="40"/>
      <c r="AP14" s="41"/>
      <c r="AQ14" s="159">
        <f t="shared" si="5"/>
        <v>0</v>
      </c>
      <c r="AR14" s="160">
        <f t="shared" si="6"/>
        <v>0</v>
      </c>
      <c r="AS14" s="180"/>
      <c r="AT14" s="41"/>
      <c r="AU14" s="41"/>
      <c r="AV14" s="41"/>
      <c r="AW14" s="41"/>
      <c r="AX14" s="41"/>
      <c r="AY14" s="180"/>
      <c r="AZ14" s="41"/>
      <c r="BA14" s="41"/>
      <c r="BB14" s="41"/>
      <c r="BC14" s="41"/>
      <c r="BD14" s="41"/>
      <c r="BE14" s="41"/>
      <c r="BF14" s="41"/>
      <c r="BG14" s="888">
        <f>'6'!L262</f>
        <v>0</v>
      </c>
      <c r="BH14" s="887">
        <f>'6'!L264</f>
        <v>0</v>
      </c>
      <c r="BI14" s="161">
        <f>IF('6'!C266&gt;0,'6'!C266,0)</f>
        <v>0</v>
      </c>
      <c r="BJ14" s="162">
        <f t="shared" si="7"/>
        <v>0</v>
      </c>
      <c r="BK14" s="163">
        <f t="shared" si="8"/>
        <v>0</v>
      </c>
      <c r="BL14" s="163">
        <f t="shared" si="9"/>
        <v>0</v>
      </c>
      <c r="BM14" s="163">
        <f t="shared" si="10"/>
        <v>0</v>
      </c>
      <c r="BN14" s="163">
        <f t="shared" si="11"/>
        <v>0</v>
      </c>
      <c r="BO14" s="163">
        <f t="shared" si="12"/>
        <v>0</v>
      </c>
      <c r="BP14" s="163">
        <f t="shared" si="13"/>
        <v>0</v>
      </c>
      <c r="BQ14" s="164">
        <f t="shared" si="14"/>
        <v>0</v>
      </c>
      <c r="BR14" s="165">
        <f t="shared" si="15"/>
        <v>0</v>
      </c>
      <c r="BS14" s="166">
        <f t="shared" si="0"/>
        <v>0</v>
      </c>
      <c r="BT14" s="163">
        <f t="shared" si="16"/>
        <v>0</v>
      </c>
      <c r="BU14" s="167">
        <f t="shared" si="17"/>
        <v>0</v>
      </c>
      <c r="BV14" s="164">
        <f t="shared" si="18"/>
        <v>0</v>
      </c>
      <c r="BW14" s="166">
        <f t="shared" si="19"/>
        <v>0</v>
      </c>
      <c r="BX14" s="170">
        <f t="shared" si="1"/>
        <v>0</v>
      </c>
      <c r="BY14" s="639"/>
      <c r="BZ14" s="167">
        <f t="shared" si="20"/>
        <v>0</v>
      </c>
      <c r="CA14" s="166">
        <f t="shared" si="2"/>
        <v>0</v>
      </c>
      <c r="CB14" s="163">
        <f t="shared" si="21"/>
        <v>0</v>
      </c>
      <c r="CC14" s="168">
        <f t="shared" si="22"/>
        <v>0</v>
      </c>
      <c r="CD14" s="184"/>
      <c r="CE14" s="185"/>
    </row>
    <row r="15" spans="1:84" ht="15" customHeight="1" x14ac:dyDescent="0.2">
      <c r="A15" s="56"/>
      <c r="B15" s="36"/>
      <c r="C15" s="37"/>
      <c r="D15" s="37"/>
      <c r="E15" s="38"/>
      <c r="F15" s="38"/>
      <c r="G15" s="38"/>
      <c r="H15" s="158">
        <f t="shared" si="3"/>
        <v>0</v>
      </c>
      <c r="I15" s="43"/>
      <c r="J15" s="39">
        <f t="shared" si="4"/>
        <v>0</v>
      </c>
      <c r="K15" s="40"/>
      <c r="L15" s="41"/>
      <c r="M15" s="42"/>
      <c r="N15" s="40"/>
      <c r="O15" s="41"/>
      <c r="P15" s="42"/>
      <c r="Q15" s="40"/>
      <c r="R15" s="41"/>
      <c r="S15" s="42"/>
      <c r="T15" s="40"/>
      <c r="U15" s="41"/>
      <c r="V15" s="42"/>
      <c r="W15" s="40"/>
      <c r="X15" s="41"/>
      <c r="Y15" s="42"/>
      <c r="Z15" s="40"/>
      <c r="AA15" s="41"/>
      <c r="AB15" s="42"/>
      <c r="AC15" s="40"/>
      <c r="AD15" s="41"/>
      <c r="AE15" s="42"/>
      <c r="AF15" s="40"/>
      <c r="AG15" s="41"/>
      <c r="AH15" s="42"/>
      <c r="AI15" s="40"/>
      <c r="AJ15" s="41"/>
      <c r="AK15" s="42"/>
      <c r="AL15" s="40"/>
      <c r="AM15" s="41"/>
      <c r="AN15" s="42"/>
      <c r="AO15" s="40"/>
      <c r="AP15" s="41"/>
      <c r="AQ15" s="159">
        <f t="shared" si="5"/>
        <v>0</v>
      </c>
      <c r="AR15" s="160">
        <f t="shared" si="6"/>
        <v>0</v>
      </c>
      <c r="AS15" s="180"/>
      <c r="AT15" s="41"/>
      <c r="AU15" s="41"/>
      <c r="AV15" s="41"/>
      <c r="AW15" s="41"/>
      <c r="AX15" s="41"/>
      <c r="AY15" s="180"/>
      <c r="AZ15" s="41"/>
      <c r="BA15" s="41"/>
      <c r="BB15" s="41"/>
      <c r="BC15" s="41"/>
      <c r="BD15" s="41"/>
      <c r="BE15" s="41"/>
      <c r="BF15" s="41"/>
      <c r="BG15" s="888">
        <f>'6'!L299</f>
        <v>0</v>
      </c>
      <c r="BH15" s="887">
        <f>'6'!L301</f>
        <v>0</v>
      </c>
      <c r="BI15" s="161">
        <f>IF('6'!C303&gt;0,'6'!C303,0)</f>
        <v>0</v>
      </c>
      <c r="BJ15" s="162">
        <f t="shared" si="7"/>
        <v>0</v>
      </c>
      <c r="BK15" s="163">
        <f t="shared" si="8"/>
        <v>0</v>
      </c>
      <c r="BL15" s="163">
        <f t="shared" si="9"/>
        <v>0</v>
      </c>
      <c r="BM15" s="163">
        <f t="shared" si="10"/>
        <v>0</v>
      </c>
      <c r="BN15" s="163">
        <f t="shared" si="11"/>
        <v>0</v>
      </c>
      <c r="BO15" s="163">
        <f t="shared" si="12"/>
        <v>0</v>
      </c>
      <c r="BP15" s="163">
        <f t="shared" si="13"/>
        <v>0</v>
      </c>
      <c r="BQ15" s="164">
        <f t="shared" si="14"/>
        <v>0</v>
      </c>
      <c r="BR15" s="165">
        <f t="shared" si="15"/>
        <v>0</v>
      </c>
      <c r="BS15" s="166">
        <f t="shared" si="0"/>
        <v>0</v>
      </c>
      <c r="BT15" s="163">
        <f t="shared" si="16"/>
        <v>0</v>
      </c>
      <c r="BU15" s="167">
        <f t="shared" si="17"/>
        <v>0</v>
      </c>
      <c r="BV15" s="164">
        <f t="shared" si="18"/>
        <v>0</v>
      </c>
      <c r="BW15" s="166">
        <f t="shared" si="19"/>
        <v>0</v>
      </c>
      <c r="BX15" s="170">
        <f t="shared" si="1"/>
        <v>0</v>
      </c>
      <c r="BY15" s="639"/>
      <c r="BZ15" s="167">
        <f t="shared" si="20"/>
        <v>0</v>
      </c>
      <c r="CA15" s="166">
        <f t="shared" si="2"/>
        <v>0</v>
      </c>
      <c r="CB15" s="163">
        <f t="shared" si="21"/>
        <v>0</v>
      </c>
      <c r="CC15" s="168">
        <f t="shared" si="22"/>
        <v>0</v>
      </c>
      <c r="CD15" s="184"/>
      <c r="CE15" s="185"/>
    </row>
    <row r="16" spans="1:84" ht="15" customHeight="1" x14ac:dyDescent="0.2">
      <c r="A16" s="56"/>
      <c r="B16" s="36"/>
      <c r="C16" s="37"/>
      <c r="D16" s="37"/>
      <c r="E16" s="38"/>
      <c r="F16" s="38"/>
      <c r="G16" s="38"/>
      <c r="H16" s="158">
        <f t="shared" si="3"/>
        <v>0</v>
      </c>
      <c r="I16" s="43"/>
      <c r="J16" s="39">
        <f t="shared" si="4"/>
        <v>0</v>
      </c>
      <c r="K16" s="40"/>
      <c r="L16" s="41"/>
      <c r="M16" s="42"/>
      <c r="N16" s="40"/>
      <c r="O16" s="41"/>
      <c r="P16" s="42"/>
      <c r="Q16" s="40"/>
      <c r="R16" s="41"/>
      <c r="S16" s="42"/>
      <c r="T16" s="40"/>
      <c r="U16" s="41"/>
      <c r="V16" s="42"/>
      <c r="W16" s="40"/>
      <c r="X16" s="41"/>
      <c r="Y16" s="42"/>
      <c r="Z16" s="40"/>
      <c r="AA16" s="41"/>
      <c r="AB16" s="42"/>
      <c r="AC16" s="40"/>
      <c r="AD16" s="41"/>
      <c r="AE16" s="42"/>
      <c r="AF16" s="40"/>
      <c r="AG16" s="41"/>
      <c r="AH16" s="42"/>
      <c r="AI16" s="40"/>
      <c r="AJ16" s="41"/>
      <c r="AK16" s="42"/>
      <c r="AL16" s="40"/>
      <c r="AM16" s="41"/>
      <c r="AN16" s="42"/>
      <c r="AO16" s="40"/>
      <c r="AP16" s="41"/>
      <c r="AQ16" s="159">
        <f t="shared" si="5"/>
        <v>0</v>
      </c>
      <c r="AR16" s="160">
        <f t="shared" si="6"/>
        <v>0</v>
      </c>
      <c r="AS16" s="180"/>
      <c r="AT16" s="41"/>
      <c r="AU16" s="41"/>
      <c r="AV16" s="41"/>
      <c r="AW16" s="41"/>
      <c r="AX16" s="41"/>
      <c r="AY16" s="180"/>
      <c r="AZ16" s="41"/>
      <c r="BA16" s="41"/>
      <c r="BB16" s="41"/>
      <c r="BC16" s="41"/>
      <c r="BD16" s="41"/>
      <c r="BE16" s="41"/>
      <c r="BF16" s="41"/>
      <c r="BG16" s="888">
        <f>'6'!L336</f>
        <v>0</v>
      </c>
      <c r="BH16" s="887">
        <f>'6'!L338</f>
        <v>0</v>
      </c>
      <c r="BI16" s="161">
        <f>IF('6'!C340&gt;0,'6'!C340,0)</f>
        <v>0</v>
      </c>
      <c r="BJ16" s="162">
        <f t="shared" si="7"/>
        <v>0</v>
      </c>
      <c r="BK16" s="163">
        <f t="shared" si="8"/>
        <v>0</v>
      </c>
      <c r="BL16" s="163">
        <f t="shared" si="9"/>
        <v>0</v>
      </c>
      <c r="BM16" s="163">
        <f t="shared" si="10"/>
        <v>0</v>
      </c>
      <c r="BN16" s="163">
        <f t="shared" si="11"/>
        <v>0</v>
      </c>
      <c r="BO16" s="163">
        <f t="shared" si="12"/>
        <v>0</v>
      </c>
      <c r="BP16" s="163">
        <f t="shared" si="13"/>
        <v>0</v>
      </c>
      <c r="BQ16" s="164">
        <f t="shared" si="14"/>
        <v>0</v>
      </c>
      <c r="BR16" s="165">
        <f t="shared" si="15"/>
        <v>0</v>
      </c>
      <c r="BS16" s="166">
        <f t="shared" si="0"/>
        <v>0</v>
      </c>
      <c r="BT16" s="163">
        <f t="shared" si="16"/>
        <v>0</v>
      </c>
      <c r="BU16" s="167">
        <f t="shared" si="17"/>
        <v>0</v>
      </c>
      <c r="BV16" s="164">
        <f t="shared" si="18"/>
        <v>0</v>
      </c>
      <c r="BW16" s="166">
        <f t="shared" si="19"/>
        <v>0</v>
      </c>
      <c r="BX16" s="170">
        <f t="shared" si="1"/>
        <v>0</v>
      </c>
      <c r="BY16" s="639"/>
      <c r="BZ16" s="167">
        <f t="shared" si="20"/>
        <v>0</v>
      </c>
      <c r="CA16" s="166">
        <f t="shared" si="2"/>
        <v>0</v>
      </c>
      <c r="CB16" s="163">
        <f t="shared" si="21"/>
        <v>0</v>
      </c>
      <c r="CC16" s="168">
        <f t="shared" si="22"/>
        <v>0</v>
      </c>
      <c r="CD16" s="184"/>
      <c r="CE16" s="185"/>
    </row>
    <row r="17" spans="1:83" ht="15" customHeight="1" x14ac:dyDescent="0.2">
      <c r="A17" s="56"/>
      <c r="B17" s="36"/>
      <c r="C17" s="37"/>
      <c r="D17" s="37"/>
      <c r="E17" s="38"/>
      <c r="F17" s="38"/>
      <c r="G17" s="38"/>
      <c r="H17" s="158">
        <f t="shared" si="3"/>
        <v>0</v>
      </c>
      <c r="I17" s="43"/>
      <c r="J17" s="39">
        <f t="shared" si="4"/>
        <v>0</v>
      </c>
      <c r="K17" s="40"/>
      <c r="L17" s="41"/>
      <c r="M17" s="42"/>
      <c r="N17" s="40"/>
      <c r="O17" s="41"/>
      <c r="P17" s="42"/>
      <c r="Q17" s="40"/>
      <c r="R17" s="41"/>
      <c r="S17" s="42"/>
      <c r="T17" s="40"/>
      <c r="U17" s="41"/>
      <c r="V17" s="42"/>
      <c r="W17" s="40"/>
      <c r="X17" s="41"/>
      <c r="Y17" s="42"/>
      <c r="Z17" s="40"/>
      <c r="AA17" s="41"/>
      <c r="AB17" s="42"/>
      <c r="AC17" s="40"/>
      <c r="AD17" s="41"/>
      <c r="AE17" s="42"/>
      <c r="AF17" s="40"/>
      <c r="AG17" s="41"/>
      <c r="AH17" s="42"/>
      <c r="AI17" s="40"/>
      <c r="AJ17" s="41"/>
      <c r="AK17" s="42"/>
      <c r="AL17" s="40"/>
      <c r="AM17" s="41"/>
      <c r="AN17" s="42"/>
      <c r="AO17" s="40"/>
      <c r="AP17" s="41"/>
      <c r="AQ17" s="159">
        <f t="shared" si="5"/>
        <v>0</v>
      </c>
      <c r="AR17" s="160">
        <f t="shared" si="6"/>
        <v>0</v>
      </c>
      <c r="AS17" s="180"/>
      <c r="AT17" s="41"/>
      <c r="AU17" s="41"/>
      <c r="AV17" s="41"/>
      <c r="AW17" s="41"/>
      <c r="AX17" s="41"/>
      <c r="AY17" s="180"/>
      <c r="AZ17" s="41"/>
      <c r="BA17" s="41"/>
      <c r="BB17" s="41"/>
      <c r="BC17" s="41"/>
      <c r="BD17" s="41"/>
      <c r="BE17" s="41"/>
      <c r="BF17" s="41"/>
      <c r="BG17" s="888">
        <f>'6'!L373</f>
        <v>0</v>
      </c>
      <c r="BH17" s="887">
        <f>'6'!L375</f>
        <v>0</v>
      </c>
      <c r="BI17" s="161">
        <f>IF('6'!C377&gt;0,'6'!C377,0)</f>
        <v>0</v>
      </c>
      <c r="BJ17" s="162">
        <f t="shared" si="7"/>
        <v>0</v>
      </c>
      <c r="BK17" s="163">
        <f t="shared" si="8"/>
        <v>0</v>
      </c>
      <c r="BL17" s="163">
        <f t="shared" si="9"/>
        <v>0</v>
      </c>
      <c r="BM17" s="163">
        <f t="shared" si="10"/>
        <v>0</v>
      </c>
      <c r="BN17" s="163">
        <f t="shared" si="11"/>
        <v>0</v>
      </c>
      <c r="BO17" s="163">
        <f t="shared" si="12"/>
        <v>0</v>
      </c>
      <c r="BP17" s="163">
        <f t="shared" si="13"/>
        <v>0</v>
      </c>
      <c r="BQ17" s="164">
        <f t="shared" si="14"/>
        <v>0</v>
      </c>
      <c r="BR17" s="165">
        <f t="shared" si="15"/>
        <v>0</v>
      </c>
      <c r="BS17" s="166">
        <f t="shared" si="0"/>
        <v>0</v>
      </c>
      <c r="BT17" s="163">
        <f t="shared" si="16"/>
        <v>0</v>
      </c>
      <c r="BU17" s="167">
        <f t="shared" si="17"/>
        <v>0</v>
      </c>
      <c r="BV17" s="164">
        <f t="shared" si="18"/>
        <v>0</v>
      </c>
      <c r="BW17" s="166">
        <f t="shared" si="19"/>
        <v>0</v>
      </c>
      <c r="BX17" s="170">
        <f t="shared" si="1"/>
        <v>0</v>
      </c>
      <c r="BY17" s="639"/>
      <c r="BZ17" s="167">
        <f t="shared" si="20"/>
        <v>0</v>
      </c>
      <c r="CA17" s="166">
        <f t="shared" si="2"/>
        <v>0</v>
      </c>
      <c r="CB17" s="163">
        <f t="shared" si="21"/>
        <v>0</v>
      </c>
      <c r="CC17" s="168">
        <f t="shared" si="22"/>
        <v>0</v>
      </c>
      <c r="CD17" s="184"/>
      <c r="CE17" s="185"/>
    </row>
    <row r="18" spans="1:83" ht="15" customHeight="1" x14ac:dyDescent="0.2">
      <c r="A18" s="56"/>
      <c r="B18" s="36"/>
      <c r="C18" s="37"/>
      <c r="D18" s="37"/>
      <c r="E18" s="38"/>
      <c r="F18" s="38"/>
      <c r="G18" s="38"/>
      <c r="H18" s="158">
        <f t="shared" si="3"/>
        <v>0</v>
      </c>
      <c r="I18" s="43"/>
      <c r="J18" s="39">
        <f t="shared" si="4"/>
        <v>0</v>
      </c>
      <c r="K18" s="40"/>
      <c r="L18" s="41"/>
      <c r="M18" s="42"/>
      <c r="N18" s="40"/>
      <c r="O18" s="41"/>
      <c r="P18" s="42"/>
      <c r="Q18" s="40"/>
      <c r="R18" s="41"/>
      <c r="S18" s="42"/>
      <c r="T18" s="40"/>
      <c r="U18" s="41"/>
      <c r="V18" s="42"/>
      <c r="W18" s="40"/>
      <c r="X18" s="41"/>
      <c r="Y18" s="42"/>
      <c r="Z18" s="40"/>
      <c r="AA18" s="41"/>
      <c r="AB18" s="42"/>
      <c r="AC18" s="40"/>
      <c r="AD18" s="41"/>
      <c r="AE18" s="42"/>
      <c r="AF18" s="40"/>
      <c r="AG18" s="41"/>
      <c r="AH18" s="42"/>
      <c r="AI18" s="40"/>
      <c r="AJ18" s="41"/>
      <c r="AK18" s="42"/>
      <c r="AL18" s="40"/>
      <c r="AM18" s="41"/>
      <c r="AN18" s="42"/>
      <c r="AO18" s="40"/>
      <c r="AP18" s="41"/>
      <c r="AQ18" s="159">
        <f t="shared" si="5"/>
        <v>0</v>
      </c>
      <c r="AR18" s="160">
        <f t="shared" si="6"/>
        <v>0</v>
      </c>
      <c r="AS18" s="180"/>
      <c r="AT18" s="41"/>
      <c r="AU18" s="41"/>
      <c r="AV18" s="41"/>
      <c r="AW18" s="41"/>
      <c r="AX18" s="41"/>
      <c r="AY18" s="180"/>
      <c r="AZ18" s="41"/>
      <c r="BA18" s="41"/>
      <c r="BB18" s="41"/>
      <c r="BC18" s="41"/>
      <c r="BD18" s="41"/>
      <c r="BE18" s="41"/>
      <c r="BF18" s="41"/>
      <c r="BG18" s="888">
        <f>'6'!L410</f>
        <v>0</v>
      </c>
      <c r="BH18" s="887">
        <f>'6'!L412</f>
        <v>0</v>
      </c>
      <c r="BI18" s="161">
        <f>IF('6'!C414&gt;0,'6'!C414,0)</f>
        <v>0</v>
      </c>
      <c r="BJ18" s="162">
        <f t="shared" si="7"/>
        <v>0</v>
      </c>
      <c r="BK18" s="163">
        <f t="shared" si="8"/>
        <v>0</v>
      </c>
      <c r="BL18" s="163">
        <f t="shared" si="9"/>
        <v>0</v>
      </c>
      <c r="BM18" s="163">
        <f t="shared" si="10"/>
        <v>0</v>
      </c>
      <c r="BN18" s="163">
        <f t="shared" si="11"/>
        <v>0</v>
      </c>
      <c r="BO18" s="163">
        <f t="shared" si="12"/>
        <v>0</v>
      </c>
      <c r="BP18" s="163">
        <f t="shared" si="13"/>
        <v>0</v>
      </c>
      <c r="BQ18" s="164">
        <f t="shared" si="14"/>
        <v>0</v>
      </c>
      <c r="BR18" s="165">
        <f t="shared" si="15"/>
        <v>0</v>
      </c>
      <c r="BS18" s="166">
        <f t="shared" si="0"/>
        <v>0</v>
      </c>
      <c r="BT18" s="163">
        <f t="shared" si="16"/>
        <v>0</v>
      </c>
      <c r="BU18" s="167">
        <f t="shared" si="17"/>
        <v>0</v>
      </c>
      <c r="BV18" s="164">
        <f t="shared" si="18"/>
        <v>0</v>
      </c>
      <c r="BW18" s="166">
        <f t="shared" si="19"/>
        <v>0</v>
      </c>
      <c r="BX18" s="170">
        <f t="shared" si="1"/>
        <v>0</v>
      </c>
      <c r="BY18" s="639"/>
      <c r="BZ18" s="167">
        <f t="shared" si="20"/>
        <v>0</v>
      </c>
      <c r="CA18" s="166">
        <f t="shared" si="2"/>
        <v>0</v>
      </c>
      <c r="CB18" s="163">
        <f t="shared" si="21"/>
        <v>0</v>
      </c>
      <c r="CC18" s="168">
        <f t="shared" si="22"/>
        <v>0</v>
      </c>
      <c r="CD18" s="184"/>
      <c r="CE18" s="185"/>
    </row>
    <row r="19" spans="1:83" ht="15" customHeight="1" x14ac:dyDescent="0.2">
      <c r="A19" s="56"/>
      <c r="B19" s="36"/>
      <c r="C19" s="37"/>
      <c r="D19" s="37"/>
      <c r="E19" s="38"/>
      <c r="F19" s="38"/>
      <c r="G19" s="38"/>
      <c r="H19" s="158">
        <f t="shared" si="3"/>
        <v>0</v>
      </c>
      <c r="I19" s="43"/>
      <c r="J19" s="39">
        <f t="shared" si="4"/>
        <v>0</v>
      </c>
      <c r="K19" s="40"/>
      <c r="L19" s="41"/>
      <c r="M19" s="42"/>
      <c r="N19" s="40"/>
      <c r="O19" s="41"/>
      <c r="P19" s="42"/>
      <c r="Q19" s="40"/>
      <c r="R19" s="41"/>
      <c r="S19" s="42"/>
      <c r="T19" s="40"/>
      <c r="U19" s="41"/>
      <c r="V19" s="42"/>
      <c r="W19" s="40"/>
      <c r="X19" s="41"/>
      <c r="Y19" s="42"/>
      <c r="Z19" s="40"/>
      <c r="AA19" s="41"/>
      <c r="AB19" s="42"/>
      <c r="AC19" s="40"/>
      <c r="AD19" s="41"/>
      <c r="AE19" s="42"/>
      <c r="AF19" s="40"/>
      <c r="AG19" s="41"/>
      <c r="AH19" s="42"/>
      <c r="AI19" s="40"/>
      <c r="AJ19" s="41"/>
      <c r="AK19" s="42"/>
      <c r="AL19" s="40"/>
      <c r="AM19" s="41"/>
      <c r="AN19" s="42"/>
      <c r="AO19" s="40"/>
      <c r="AP19" s="41"/>
      <c r="AQ19" s="159">
        <f t="shared" si="5"/>
        <v>0</v>
      </c>
      <c r="AR19" s="160">
        <f t="shared" si="6"/>
        <v>0</v>
      </c>
      <c r="AS19" s="180"/>
      <c r="AT19" s="41"/>
      <c r="AU19" s="41"/>
      <c r="AV19" s="41"/>
      <c r="AW19" s="41"/>
      <c r="AX19" s="41"/>
      <c r="AY19" s="180"/>
      <c r="AZ19" s="41"/>
      <c r="BA19" s="41"/>
      <c r="BB19" s="41"/>
      <c r="BC19" s="41"/>
      <c r="BD19" s="41"/>
      <c r="BE19" s="41"/>
      <c r="BF19" s="41"/>
      <c r="BG19" s="888">
        <f>'6'!L447</f>
        <v>0</v>
      </c>
      <c r="BH19" s="887">
        <f>'6'!L449</f>
        <v>0</v>
      </c>
      <c r="BI19" s="161">
        <f>IF('6'!C451&gt;0,'6'!C451,0)</f>
        <v>0</v>
      </c>
      <c r="BJ19" s="162">
        <f t="shared" si="7"/>
        <v>0</v>
      </c>
      <c r="BK19" s="163">
        <f t="shared" si="8"/>
        <v>0</v>
      </c>
      <c r="BL19" s="163">
        <f t="shared" si="9"/>
        <v>0</v>
      </c>
      <c r="BM19" s="163">
        <f t="shared" si="10"/>
        <v>0</v>
      </c>
      <c r="BN19" s="163">
        <f t="shared" si="11"/>
        <v>0</v>
      </c>
      <c r="BO19" s="163">
        <f t="shared" si="12"/>
        <v>0</v>
      </c>
      <c r="BP19" s="163">
        <f t="shared" si="13"/>
        <v>0</v>
      </c>
      <c r="BQ19" s="164">
        <f t="shared" si="14"/>
        <v>0</v>
      </c>
      <c r="BR19" s="165">
        <f t="shared" si="15"/>
        <v>0</v>
      </c>
      <c r="BS19" s="166">
        <f t="shared" si="0"/>
        <v>0</v>
      </c>
      <c r="BT19" s="163">
        <f t="shared" si="16"/>
        <v>0</v>
      </c>
      <c r="BU19" s="167">
        <f t="shared" si="17"/>
        <v>0</v>
      </c>
      <c r="BV19" s="164">
        <f t="shared" si="18"/>
        <v>0</v>
      </c>
      <c r="BW19" s="166">
        <f t="shared" si="19"/>
        <v>0</v>
      </c>
      <c r="BX19" s="170">
        <f t="shared" si="1"/>
        <v>0</v>
      </c>
      <c r="BY19" s="639"/>
      <c r="BZ19" s="167">
        <f t="shared" si="20"/>
        <v>0</v>
      </c>
      <c r="CA19" s="166">
        <f t="shared" si="2"/>
        <v>0</v>
      </c>
      <c r="CB19" s="163">
        <f t="shared" si="21"/>
        <v>0</v>
      </c>
      <c r="CC19" s="168">
        <f t="shared" si="22"/>
        <v>0</v>
      </c>
      <c r="CD19" s="184"/>
      <c r="CE19" s="185"/>
    </row>
    <row r="20" spans="1:83" ht="15" customHeight="1" x14ac:dyDescent="0.2">
      <c r="A20" s="56"/>
      <c r="B20" s="36"/>
      <c r="C20" s="37"/>
      <c r="D20" s="37"/>
      <c r="E20" s="38"/>
      <c r="F20" s="38"/>
      <c r="G20" s="38"/>
      <c r="H20" s="158">
        <f t="shared" si="3"/>
        <v>0</v>
      </c>
      <c r="I20" s="43"/>
      <c r="J20" s="39">
        <f t="shared" si="4"/>
        <v>0</v>
      </c>
      <c r="K20" s="40"/>
      <c r="L20" s="41"/>
      <c r="M20" s="42"/>
      <c r="N20" s="40"/>
      <c r="O20" s="41"/>
      <c r="P20" s="42"/>
      <c r="Q20" s="40"/>
      <c r="R20" s="41"/>
      <c r="S20" s="42"/>
      <c r="T20" s="40"/>
      <c r="U20" s="41"/>
      <c r="V20" s="42"/>
      <c r="W20" s="40"/>
      <c r="X20" s="41"/>
      <c r="Y20" s="42"/>
      <c r="Z20" s="40"/>
      <c r="AA20" s="41"/>
      <c r="AB20" s="42"/>
      <c r="AC20" s="40"/>
      <c r="AD20" s="41"/>
      <c r="AE20" s="42"/>
      <c r="AF20" s="40"/>
      <c r="AG20" s="41"/>
      <c r="AH20" s="42"/>
      <c r="AI20" s="40"/>
      <c r="AJ20" s="41"/>
      <c r="AK20" s="42"/>
      <c r="AL20" s="40"/>
      <c r="AM20" s="41"/>
      <c r="AN20" s="42"/>
      <c r="AO20" s="40"/>
      <c r="AP20" s="41"/>
      <c r="AQ20" s="159">
        <f t="shared" si="5"/>
        <v>0</v>
      </c>
      <c r="AR20" s="160">
        <f t="shared" si="6"/>
        <v>0</v>
      </c>
      <c r="AS20" s="180"/>
      <c r="AT20" s="41"/>
      <c r="AU20" s="41"/>
      <c r="AV20" s="41"/>
      <c r="AW20" s="41"/>
      <c r="AX20" s="41"/>
      <c r="AY20" s="180"/>
      <c r="AZ20" s="41"/>
      <c r="BA20" s="41"/>
      <c r="BB20" s="41"/>
      <c r="BC20" s="41"/>
      <c r="BD20" s="41"/>
      <c r="BE20" s="41"/>
      <c r="BF20" s="41"/>
      <c r="BG20" s="888">
        <f>'6'!L484</f>
        <v>0</v>
      </c>
      <c r="BH20" s="887">
        <f>'6'!L486</f>
        <v>0</v>
      </c>
      <c r="BI20" s="161">
        <f>IF('6'!C488&gt;0,'6'!C488,0)</f>
        <v>0</v>
      </c>
      <c r="BJ20" s="162">
        <f t="shared" si="7"/>
        <v>0</v>
      </c>
      <c r="BK20" s="163">
        <f t="shared" si="8"/>
        <v>0</v>
      </c>
      <c r="BL20" s="163">
        <f t="shared" si="9"/>
        <v>0</v>
      </c>
      <c r="BM20" s="163">
        <f t="shared" si="10"/>
        <v>0</v>
      </c>
      <c r="BN20" s="163">
        <f t="shared" si="11"/>
        <v>0</v>
      </c>
      <c r="BO20" s="163">
        <f t="shared" si="12"/>
        <v>0</v>
      </c>
      <c r="BP20" s="163">
        <f t="shared" si="13"/>
        <v>0</v>
      </c>
      <c r="BQ20" s="164">
        <f t="shared" si="14"/>
        <v>0</v>
      </c>
      <c r="BR20" s="165">
        <f t="shared" si="15"/>
        <v>0</v>
      </c>
      <c r="BS20" s="166">
        <f t="shared" si="0"/>
        <v>0</v>
      </c>
      <c r="BT20" s="163">
        <f t="shared" si="16"/>
        <v>0</v>
      </c>
      <c r="BU20" s="167">
        <f t="shared" si="17"/>
        <v>0</v>
      </c>
      <c r="BV20" s="164">
        <f t="shared" si="18"/>
        <v>0</v>
      </c>
      <c r="BW20" s="166">
        <f t="shared" si="19"/>
        <v>0</v>
      </c>
      <c r="BX20" s="170">
        <f t="shared" si="1"/>
        <v>0</v>
      </c>
      <c r="BY20" s="639"/>
      <c r="BZ20" s="167">
        <f t="shared" si="20"/>
        <v>0</v>
      </c>
      <c r="CA20" s="166">
        <f t="shared" si="2"/>
        <v>0</v>
      </c>
      <c r="CB20" s="163">
        <f t="shared" si="21"/>
        <v>0</v>
      </c>
      <c r="CC20" s="168">
        <f t="shared" si="22"/>
        <v>0</v>
      </c>
      <c r="CD20" s="184"/>
      <c r="CE20" s="185"/>
    </row>
    <row r="21" spans="1:83" ht="15" customHeight="1" x14ac:dyDescent="0.2">
      <c r="A21" s="56"/>
      <c r="B21" s="36"/>
      <c r="C21" s="37"/>
      <c r="D21" s="37"/>
      <c r="E21" s="38"/>
      <c r="F21" s="38"/>
      <c r="G21" s="38"/>
      <c r="H21" s="158">
        <f t="shared" si="3"/>
        <v>0</v>
      </c>
      <c r="I21" s="43"/>
      <c r="J21" s="39">
        <f t="shared" si="4"/>
        <v>0</v>
      </c>
      <c r="K21" s="40"/>
      <c r="L21" s="41"/>
      <c r="M21" s="42"/>
      <c r="N21" s="40"/>
      <c r="O21" s="41"/>
      <c r="P21" s="42"/>
      <c r="Q21" s="40"/>
      <c r="R21" s="41"/>
      <c r="S21" s="42"/>
      <c r="T21" s="40"/>
      <c r="U21" s="41"/>
      <c r="V21" s="42"/>
      <c r="W21" s="40"/>
      <c r="X21" s="41"/>
      <c r="Y21" s="42"/>
      <c r="Z21" s="40"/>
      <c r="AA21" s="41"/>
      <c r="AB21" s="42"/>
      <c r="AC21" s="40"/>
      <c r="AD21" s="41"/>
      <c r="AE21" s="42"/>
      <c r="AF21" s="40"/>
      <c r="AG21" s="41"/>
      <c r="AH21" s="42"/>
      <c r="AI21" s="40"/>
      <c r="AJ21" s="41"/>
      <c r="AK21" s="42"/>
      <c r="AL21" s="40"/>
      <c r="AM21" s="41"/>
      <c r="AN21" s="42"/>
      <c r="AO21" s="40"/>
      <c r="AP21" s="41"/>
      <c r="AQ21" s="159">
        <f t="shared" si="5"/>
        <v>0</v>
      </c>
      <c r="AR21" s="160">
        <f t="shared" si="6"/>
        <v>0</v>
      </c>
      <c r="AS21" s="180"/>
      <c r="AT21" s="41"/>
      <c r="AU21" s="41"/>
      <c r="AV21" s="41"/>
      <c r="AW21" s="41"/>
      <c r="AX21" s="41"/>
      <c r="AY21" s="180"/>
      <c r="AZ21" s="41"/>
      <c r="BA21" s="41"/>
      <c r="BB21" s="41"/>
      <c r="BC21" s="41"/>
      <c r="BD21" s="41"/>
      <c r="BE21" s="41"/>
      <c r="BF21" s="41"/>
      <c r="BG21" s="888">
        <f>'6'!L521</f>
        <v>0</v>
      </c>
      <c r="BH21" s="887">
        <f>'6'!L523</f>
        <v>0</v>
      </c>
      <c r="BI21" s="161">
        <f>IF('6'!C525&gt;0,'6'!C525,0)</f>
        <v>0</v>
      </c>
      <c r="BJ21" s="162">
        <f t="shared" si="7"/>
        <v>0</v>
      </c>
      <c r="BK21" s="163">
        <f t="shared" si="8"/>
        <v>0</v>
      </c>
      <c r="BL21" s="163">
        <f t="shared" si="9"/>
        <v>0</v>
      </c>
      <c r="BM21" s="163">
        <f t="shared" si="10"/>
        <v>0</v>
      </c>
      <c r="BN21" s="163">
        <f t="shared" si="11"/>
        <v>0</v>
      </c>
      <c r="BO21" s="163">
        <f t="shared" si="12"/>
        <v>0</v>
      </c>
      <c r="BP21" s="163">
        <f t="shared" si="13"/>
        <v>0</v>
      </c>
      <c r="BQ21" s="164">
        <f t="shared" si="14"/>
        <v>0</v>
      </c>
      <c r="BR21" s="165">
        <f t="shared" si="15"/>
        <v>0</v>
      </c>
      <c r="BS21" s="166">
        <f t="shared" si="0"/>
        <v>0</v>
      </c>
      <c r="BT21" s="163">
        <f t="shared" si="16"/>
        <v>0</v>
      </c>
      <c r="BU21" s="167">
        <f t="shared" si="17"/>
        <v>0</v>
      </c>
      <c r="BV21" s="164">
        <f t="shared" si="18"/>
        <v>0</v>
      </c>
      <c r="BW21" s="166">
        <f t="shared" si="19"/>
        <v>0</v>
      </c>
      <c r="BX21" s="170">
        <f t="shared" si="1"/>
        <v>0</v>
      </c>
      <c r="BY21" s="639"/>
      <c r="BZ21" s="167">
        <f t="shared" si="20"/>
        <v>0</v>
      </c>
      <c r="CA21" s="166">
        <f t="shared" si="2"/>
        <v>0</v>
      </c>
      <c r="CB21" s="163">
        <f t="shared" si="21"/>
        <v>0</v>
      </c>
      <c r="CC21" s="168">
        <f t="shared" si="22"/>
        <v>0</v>
      </c>
      <c r="CD21" s="184"/>
      <c r="CE21" s="185"/>
    </row>
    <row r="22" spans="1:83" ht="15" customHeight="1" x14ac:dyDescent="0.2">
      <c r="A22" s="56"/>
      <c r="B22" s="36"/>
      <c r="C22" s="37"/>
      <c r="D22" s="37"/>
      <c r="E22" s="38"/>
      <c r="F22" s="38"/>
      <c r="G22" s="38"/>
      <c r="H22" s="158">
        <f t="shared" si="3"/>
        <v>0</v>
      </c>
      <c r="I22" s="43"/>
      <c r="J22" s="39">
        <f t="shared" si="4"/>
        <v>0</v>
      </c>
      <c r="K22" s="40"/>
      <c r="L22" s="41"/>
      <c r="M22" s="42"/>
      <c r="N22" s="40"/>
      <c r="O22" s="41"/>
      <c r="P22" s="42"/>
      <c r="Q22" s="40"/>
      <c r="R22" s="41"/>
      <c r="S22" s="42"/>
      <c r="T22" s="40"/>
      <c r="U22" s="41"/>
      <c r="V22" s="42"/>
      <c r="W22" s="40"/>
      <c r="X22" s="41"/>
      <c r="Y22" s="42"/>
      <c r="Z22" s="40"/>
      <c r="AA22" s="41"/>
      <c r="AB22" s="42"/>
      <c r="AC22" s="40"/>
      <c r="AD22" s="41"/>
      <c r="AE22" s="42"/>
      <c r="AF22" s="40"/>
      <c r="AG22" s="41"/>
      <c r="AH22" s="42"/>
      <c r="AI22" s="40"/>
      <c r="AJ22" s="41"/>
      <c r="AK22" s="42"/>
      <c r="AL22" s="40"/>
      <c r="AM22" s="41"/>
      <c r="AN22" s="42"/>
      <c r="AO22" s="40"/>
      <c r="AP22" s="41"/>
      <c r="AQ22" s="159">
        <f t="shared" si="5"/>
        <v>0</v>
      </c>
      <c r="AR22" s="160">
        <f t="shared" si="6"/>
        <v>0</v>
      </c>
      <c r="AS22" s="180"/>
      <c r="AT22" s="41"/>
      <c r="AU22" s="41"/>
      <c r="AV22" s="41"/>
      <c r="AW22" s="41"/>
      <c r="AX22" s="41"/>
      <c r="AY22" s="180"/>
      <c r="AZ22" s="41"/>
      <c r="BA22" s="41"/>
      <c r="BB22" s="41"/>
      <c r="BC22" s="41"/>
      <c r="BD22" s="41"/>
      <c r="BE22" s="41"/>
      <c r="BF22" s="41"/>
      <c r="BG22" s="888">
        <f>'6'!L558</f>
        <v>0</v>
      </c>
      <c r="BH22" s="887">
        <f>'6'!L560</f>
        <v>0</v>
      </c>
      <c r="BI22" s="161">
        <f>IF('6'!C562&gt;0,'6'!C562,0)</f>
        <v>0</v>
      </c>
      <c r="BJ22" s="162">
        <f t="shared" si="7"/>
        <v>0</v>
      </c>
      <c r="BK22" s="163">
        <f t="shared" si="8"/>
        <v>0</v>
      </c>
      <c r="BL22" s="163">
        <f t="shared" si="9"/>
        <v>0</v>
      </c>
      <c r="BM22" s="163">
        <f t="shared" si="10"/>
        <v>0</v>
      </c>
      <c r="BN22" s="163">
        <f t="shared" si="11"/>
        <v>0</v>
      </c>
      <c r="BO22" s="163">
        <f t="shared" si="12"/>
        <v>0</v>
      </c>
      <c r="BP22" s="163">
        <f t="shared" si="13"/>
        <v>0</v>
      </c>
      <c r="BQ22" s="164">
        <f t="shared" si="14"/>
        <v>0</v>
      </c>
      <c r="BR22" s="165">
        <f t="shared" si="15"/>
        <v>0</v>
      </c>
      <c r="BS22" s="166">
        <f t="shared" si="0"/>
        <v>0</v>
      </c>
      <c r="BT22" s="163">
        <f t="shared" si="16"/>
        <v>0</v>
      </c>
      <c r="BU22" s="167">
        <f t="shared" si="17"/>
        <v>0</v>
      </c>
      <c r="BV22" s="164">
        <f t="shared" si="18"/>
        <v>0</v>
      </c>
      <c r="BW22" s="166">
        <f t="shared" si="19"/>
        <v>0</v>
      </c>
      <c r="BX22" s="170">
        <f t="shared" si="1"/>
        <v>0</v>
      </c>
      <c r="BY22" s="639"/>
      <c r="BZ22" s="167">
        <f t="shared" si="20"/>
        <v>0</v>
      </c>
      <c r="CA22" s="166">
        <f t="shared" si="2"/>
        <v>0</v>
      </c>
      <c r="CB22" s="163">
        <f t="shared" si="21"/>
        <v>0</v>
      </c>
      <c r="CC22" s="168">
        <f t="shared" si="22"/>
        <v>0</v>
      </c>
      <c r="CD22" s="184"/>
      <c r="CE22" s="185"/>
    </row>
    <row r="23" spans="1:83" ht="15" customHeight="1" x14ac:dyDescent="0.2">
      <c r="A23" s="56"/>
      <c r="B23" s="36"/>
      <c r="C23" s="37"/>
      <c r="D23" s="37"/>
      <c r="E23" s="38"/>
      <c r="F23" s="38"/>
      <c r="G23" s="38"/>
      <c r="H23" s="158">
        <f t="shared" si="3"/>
        <v>0</v>
      </c>
      <c r="I23" s="43"/>
      <c r="J23" s="39">
        <f t="shared" si="4"/>
        <v>0</v>
      </c>
      <c r="K23" s="40"/>
      <c r="L23" s="41"/>
      <c r="M23" s="42"/>
      <c r="N23" s="40"/>
      <c r="O23" s="41"/>
      <c r="P23" s="42"/>
      <c r="Q23" s="40"/>
      <c r="R23" s="41"/>
      <c r="S23" s="42"/>
      <c r="T23" s="40"/>
      <c r="U23" s="41"/>
      <c r="V23" s="42"/>
      <c r="W23" s="40"/>
      <c r="X23" s="41"/>
      <c r="Y23" s="42"/>
      <c r="Z23" s="40"/>
      <c r="AA23" s="41"/>
      <c r="AB23" s="42"/>
      <c r="AC23" s="40"/>
      <c r="AD23" s="41"/>
      <c r="AE23" s="42"/>
      <c r="AF23" s="40"/>
      <c r="AG23" s="41"/>
      <c r="AH23" s="42"/>
      <c r="AI23" s="40"/>
      <c r="AJ23" s="41"/>
      <c r="AK23" s="42"/>
      <c r="AL23" s="40"/>
      <c r="AM23" s="41"/>
      <c r="AN23" s="42"/>
      <c r="AO23" s="40"/>
      <c r="AP23" s="41"/>
      <c r="AQ23" s="159">
        <f t="shared" si="5"/>
        <v>0</v>
      </c>
      <c r="AR23" s="160">
        <f t="shared" si="6"/>
        <v>0</v>
      </c>
      <c r="AS23" s="180"/>
      <c r="AT23" s="41"/>
      <c r="AU23" s="41"/>
      <c r="AV23" s="41"/>
      <c r="AW23" s="41"/>
      <c r="AX23" s="41"/>
      <c r="AY23" s="180"/>
      <c r="AZ23" s="41"/>
      <c r="BA23" s="41"/>
      <c r="BB23" s="41"/>
      <c r="BC23" s="41"/>
      <c r="BD23" s="41"/>
      <c r="BE23" s="41"/>
      <c r="BF23" s="41"/>
      <c r="BG23" s="888">
        <f>'6'!L595</f>
        <v>0</v>
      </c>
      <c r="BH23" s="887">
        <f>'6'!L597</f>
        <v>0</v>
      </c>
      <c r="BI23" s="161">
        <f>IF('6'!C599&gt;0,'6'!C599,0)</f>
        <v>0</v>
      </c>
      <c r="BJ23" s="162">
        <f t="shared" si="7"/>
        <v>0</v>
      </c>
      <c r="BK23" s="163">
        <f t="shared" si="8"/>
        <v>0</v>
      </c>
      <c r="BL23" s="163">
        <f t="shared" si="9"/>
        <v>0</v>
      </c>
      <c r="BM23" s="163">
        <f t="shared" si="10"/>
        <v>0</v>
      </c>
      <c r="BN23" s="163">
        <f t="shared" si="11"/>
        <v>0</v>
      </c>
      <c r="BO23" s="163">
        <f t="shared" si="12"/>
        <v>0</v>
      </c>
      <c r="BP23" s="163">
        <f t="shared" si="13"/>
        <v>0</v>
      </c>
      <c r="BQ23" s="164">
        <f t="shared" si="14"/>
        <v>0</v>
      </c>
      <c r="BR23" s="165">
        <f t="shared" si="15"/>
        <v>0</v>
      </c>
      <c r="BS23" s="166">
        <f t="shared" si="0"/>
        <v>0</v>
      </c>
      <c r="BT23" s="163">
        <f t="shared" si="16"/>
        <v>0</v>
      </c>
      <c r="BU23" s="167">
        <f t="shared" si="17"/>
        <v>0</v>
      </c>
      <c r="BV23" s="164">
        <f t="shared" si="18"/>
        <v>0</v>
      </c>
      <c r="BW23" s="166">
        <f t="shared" si="19"/>
        <v>0</v>
      </c>
      <c r="BX23" s="170">
        <f t="shared" si="1"/>
        <v>0</v>
      </c>
      <c r="BY23" s="639"/>
      <c r="BZ23" s="167">
        <f t="shared" si="20"/>
        <v>0</v>
      </c>
      <c r="CA23" s="166">
        <f t="shared" si="2"/>
        <v>0</v>
      </c>
      <c r="CB23" s="163">
        <f t="shared" si="21"/>
        <v>0</v>
      </c>
      <c r="CC23" s="168">
        <f t="shared" si="22"/>
        <v>0</v>
      </c>
      <c r="CD23" s="184"/>
      <c r="CE23" s="185"/>
    </row>
    <row r="24" spans="1:83" ht="15" customHeight="1" x14ac:dyDescent="0.2">
      <c r="A24" s="56"/>
      <c r="B24" s="36"/>
      <c r="C24" s="37"/>
      <c r="D24" s="37"/>
      <c r="E24" s="38"/>
      <c r="F24" s="38"/>
      <c r="G24" s="38"/>
      <c r="H24" s="158">
        <f t="shared" si="3"/>
        <v>0</v>
      </c>
      <c r="I24" s="43"/>
      <c r="J24" s="39">
        <f t="shared" si="4"/>
        <v>0</v>
      </c>
      <c r="K24" s="40"/>
      <c r="L24" s="41"/>
      <c r="M24" s="42"/>
      <c r="N24" s="40"/>
      <c r="O24" s="41"/>
      <c r="P24" s="42"/>
      <c r="Q24" s="40"/>
      <c r="R24" s="41"/>
      <c r="S24" s="42"/>
      <c r="T24" s="40"/>
      <c r="U24" s="41"/>
      <c r="V24" s="42"/>
      <c r="W24" s="40"/>
      <c r="X24" s="41"/>
      <c r="Y24" s="42"/>
      <c r="Z24" s="40"/>
      <c r="AA24" s="41"/>
      <c r="AB24" s="42"/>
      <c r="AC24" s="40"/>
      <c r="AD24" s="41"/>
      <c r="AE24" s="42"/>
      <c r="AF24" s="40"/>
      <c r="AG24" s="41"/>
      <c r="AH24" s="42"/>
      <c r="AI24" s="40"/>
      <c r="AJ24" s="41"/>
      <c r="AK24" s="42"/>
      <c r="AL24" s="40"/>
      <c r="AM24" s="41"/>
      <c r="AN24" s="42"/>
      <c r="AO24" s="40"/>
      <c r="AP24" s="41"/>
      <c r="AQ24" s="159">
        <f t="shared" si="5"/>
        <v>0</v>
      </c>
      <c r="AR24" s="160">
        <f t="shared" si="6"/>
        <v>0</v>
      </c>
      <c r="AS24" s="180"/>
      <c r="AT24" s="41"/>
      <c r="AU24" s="41"/>
      <c r="AV24" s="41"/>
      <c r="AW24" s="41"/>
      <c r="AX24" s="41"/>
      <c r="AY24" s="180"/>
      <c r="AZ24" s="41"/>
      <c r="BA24" s="41"/>
      <c r="BB24" s="41"/>
      <c r="BC24" s="41"/>
      <c r="BD24" s="41"/>
      <c r="BE24" s="41"/>
      <c r="BF24" s="41"/>
      <c r="BG24" s="888">
        <f>'6'!L632</f>
        <v>0</v>
      </c>
      <c r="BH24" s="887">
        <f>'6'!L634</f>
        <v>0</v>
      </c>
      <c r="BI24" s="161">
        <f>IF('6'!C636&gt;0,'6'!C636,0)</f>
        <v>0</v>
      </c>
      <c r="BJ24" s="162">
        <f t="shared" si="7"/>
        <v>0</v>
      </c>
      <c r="BK24" s="163">
        <f t="shared" si="8"/>
        <v>0</v>
      </c>
      <c r="BL24" s="163">
        <f t="shared" si="9"/>
        <v>0</v>
      </c>
      <c r="BM24" s="163">
        <f t="shared" si="10"/>
        <v>0</v>
      </c>
      <c r="BN24" s="163">
        <f t="shared" si="11"/>
        <v>0</v>
      </c>
      <c r="BO24" s="163">
        <f t="shared" si="12"/>
        <v>0</v>
      </c>
      <c r="BP24" s="163">
        <f t="shared" si="13"/>
        <v>0</v>
      </c>
      <c r="BQ24" s="164">
        <f t="shared" si="14"/>
        <v>0</v>
      </c>
      <c r="BR24" s="165">
        <f t="shared" si="15"/>
        <v>0</v>
      </c>
      <c r="BS24" s="166">
        <f t="shared" si="0"/>
        <v>0</v>
      </c>
      <c r="BT24" s="163">
        <f t="shared" si="16"/>
        <v>0</v>
      </c>
      <c r="BU24" s="167">
        <f t="shared" si="17"/>
        <v>0</v>
      </c>
      <c r="BV24" s="164">
        <f t="shared" si="18"/>
        <v>0</v>
      </c>
      <c r="BW24" s="166">
        <f t="shared" si="19"/>
        <v>0</v>
      </c>
      <c r="BX24" s="170">
        <f t="shared" si="1"/>
        <v>0</v>
      </c>
      <c r="BY24" s="639"/>
      <c r="BZ24" s="167">
        <f t="shared" si="20"/>
        <v>0</v>
      </c>
      <c r="CA24" s="166">
        <f t="shared" si="2"/>
        <v>0</v>
      </c>
      <c r="CB24" s="163">
        <f t="shared" si="21"/>
        <v>0</v>
      </c>
      <c r="CC24" s="168">
        <f t="shared" si="22"/>
        <v>0</v>
      </c>
      <c r="CD24" s="184"/>
      <c r="CE24" s="185"/>
    </row>
    <row r="25" spans="1:83" ht="15" customHeight="1" x14ac:dyDescent="0.2">
      <c r="A25" s="56"/>
      <c r="B25" s="36"/>
      <c r="C25" s="37"/>
      <c r="D25" s="37"/>
      <c r="E25" s="38"/>
      <c r="F25" s="38"/>
      <c r="G25" s="38"/>
      <c r="H25" s="158">
        <f t="shared" si="3"/>
        <v>0</v>
      </c>
      <c r="I25" s="43"/>
      <c r="J25" s="39">
        <f t="shared" si="4"/>
        <v>0</v>
      </c>
      <c r="K25" s="40"/>
      <c r="L25" s="41"/>
      <c r="M25" s="42"/>
      <c r="N25" s="40"/>
      <c r="O25" s="41"/>
      <c r="P25" s="42"/>
      <c r="Q25" s="40"/>
      <c r="R25" s="41"/>
      <c r="S25" s="42"/>
      <c r="T25" s="40"/>
      <c r="U25" s="41"/>
      <c r="V25" s="42"/>
      <c r="W25" s="40"/>
      <c r="X25" s="41"/>
      <c r="Y25" s="42"/>
      <c r="Z25" s="40"/>
      <c r="AA25" s="41"/>
      <c r="AB25" s="42"/>
      <c r="AC25" s="40"/>
      <c r="AD25" s="41"/>
      <c r="AE25" s="42"/>
      <c r="AF25" s="40"/>
      <c r="AG25" s="41"/>
      <c r="AH25" s="42"/>
      <c r="AI25" s="40"/>
      <c r="AJ25" s="41"/>
      <c r="AK25" s="42"/>
      <c r="AL25" s="40"/>
      <c r="AM25" s="41"/>
      <c r="AN25" s="42"/>
      <c r="AO25" s="40"/>
      <c r="AP25" s="41"/>
      <c r="AQ25" s="159">
        <f t="shared" si="5"/>
        <v>0</v>
      </c>
      <c r="AR25" s="160">
        <f t="shared" si="6"/>
        <v>0</v>
      </c>
      <c r="AS25" s="180"/>
      <c r="AT25" s="41"/>
      <c r="AU25" s="41"/>
      <c r="AV25" s="41"/>
      <c r="AW25" s="41"/>
      <c r="AX25" s="41"/>
      <c r="AY25" s="180"/>
      <c r="AZ25" s="41"/>
      <c r="BA25" s="41"/>
      <c r="BB25" s="41"/>
      <c r="BC25" s="41"/>
      <c r="BD25" s="41"/>
      <c r="BE25" s="41"/>
      <c r="BF25" s="41"/>
      <c r="BG25" s="888">
        <f>'6'!L669</f>
        <v>0</v>
      </c>
      <c r="BH25" s="887">
        <f>'6'!L671</f>
        <v>0</v>
      </c>
      <c r="BI25" s="161">
        <f>IF('6'!C673&gt;0,'6'!C673,0)</f>
        <v>0</v>
      </c>
      <c r="BJ25" s="162">
        <f t="shared" si="7"/>
        <v>0</v>
      </c>
      <c r="BK25" s="163">
        <f t="shared" si="8"/>
        <v>0</v>
      </c>
      <c r="BL25" s="163">
        <f t="shared" si="9"/>
        <v>0</v>
      </c>
      <c r="BM25" s="163">
        <f t="shared" si="10"/>
        <v>0</v>
      </c>
      <c r="BN25" s="163">
        <f t="shared" si="11"/>
        <v>0</v>
      </c>
      <c r="BO25" s="163">
        <f t="shared" si="12"/>
        <v>0</v>
      </c>
      <c r="BP25" s="163">
        <f t="shared" si="13"/>
        <v>0</v>
      </c>
      <c r="BQ25" s="164">
        <f t="shared" si="14"/>
        <v>0</v>
      </c>
      <c r="BR25" s="165">
        <f t="shared" si="15"/>
        <v>0</v>
      </c>
      <c r="BS25" s="166">
        <f t="shared" si="0"/>
        <v>0</v>
      </c>
      <c r="BT25" s="163">
        <f t="shared" si="16"/>
        <v>0</v>
      </c>
      <c r="BU25" s="167">
        <f t="shared" si="17"/>
        <v>0</v>
      </c>
      <c r="BV25" s="164">
        <f t="shared" si="18"/>
        <v>0</v>
      </c>
      <c r="BW25" s="166">
        <f t="shared" si="19"/>
        <v>0</v>
      </c>
      <c r="BX25" s="170">
        <f t="shared" si="1"/>
        <v>0</v>
      </c>
      <c r="BY25" s="639"/>
      <c r="BZ25" s="167">
        <f t="shared" si="20"/>
        <v>0</v>
      </c>
      <c r="CA25" s="166">
        <f t="shared" si="2"/>
        <v>0</v>
      </c>
      <c r="CB25" s="163">
        <f t="shared" si="21"/>
        <v>0</v>
      </c>
      <c r="CC25" s="168">
        <f t="shared" si="22"/>
        <v>0</v>
      </c>
      <c r="CD25" s="184"/>
      <c r="CE25" s="185"/>
    </row>
    <row r="26" spans="1:83" ht="15" customHeight="1" x14ac:dyDescent="0.2">
      <c r="A26" s="56"/>
      <c r="B26" s="36"/>
      <c r="C26" s="37"/>
      <c r="D26" s="37"/>
      <c r="E26" s="38"/>
      <c r="F26" s="38"/>
      <c r="G26" s="38"/>
      <c r="H26" s="158">
        <f t="shared" si="3"/>
        <v>0</v>
      </c>
      <c r="I26" s="43"/>
      <c r="J26" s="39">
        <f t="shared" si="4"/>
        <v>0</v>
      </c>
      <c r="K26" s="40"/>
      <c r="L26" s="41"/>
      <c r="M26" s="42"/>
      <c r="N26" s="40"/>
      <c r="O26" s="41"/>
      <c r="P26" s="42"/>
      <c r="Q26" s="40"/>
      <c r="R26" s="41"/>
      <c r="S26" s="42"/>
      <c r="T26" s="40"/>
      <c r="U26" s="41"/>
      <c r="V26" s="42"/>
      <c r="W26" s="40"/>
      <c r="X26" s="41"/>
      <c r="Y26" s="42"/>
      <c r="Z26" s="40"/>
      <c r="AA26" s="41"/>
      <c r="AB26" s="42"/>
      <c r="AC26" s="40"/>
      <c r="AD26" s="41"/>
      <c r="AE26" s="42"/>
      <c r="AF26" s="40"/>
      <c r="AG26" s="41"/>
      <c r="AH26" s="42"/>
      <c r="AI26" s="40"/>
      <c r="AJ26" s="41"/>
      <c r="AK26" s="42"/>
      <c r="AL26" s="40"/>
      <c r="AM26" s="41"/>
      <c r="AN26" s="42"/>
      <c r="AO26" s="40"/>
      <c r="AP26" s="41"/>
      <c r="AQ26" s="159">
        <f t="shared" si="5"/>
        <v>0</v>
      </c>
      <c r="AR26" s="160">
        <f t="shared" si="6"/>
        <v>0</v>
      </c>
      <c r="AS26" s="180"/>
      <c r="AT26" s="41"/>
      <c r="AU26" s="41"/>
      <c r="AV26" s="41"/>
      <c r="AW26" s="41"/>
      <c r="AX26" s="41"/>
      <c r="AY26" s="180"/>
      <c r="AZ26" s="41"/>
      <c r="BA26" s="41"/>
      <c r="BB26" s="41"/>
      <c r="BC26" s="41"/>
      <c r="BD26" s="41"/>
      <c r="BE26" s="41"/>
      <c r="BF26" s="41"/>
      <c r="BG26" s="888">
        <f>'6'!L706</f>
        <v>0</v>
      </c>
      <c r="BH26" s="887">
        <f>'6'!L708</f>
        <v>0</v>
      </c>
      <c r="BI26" s="161">
        <f>IF('6'!C710&gt;0,'6'!C710,0)</f>
        <v>0</v>
      </c>
      <c r="BJ26" s="162">
        <f t="shared" si="7"/>
        <v>0</v>
      </c>
      <c r="BK26" s="163">
        <f t="shared" si="8"/>
        <v>0</v>
      </c>
      <c r="BL26" s="163">
        <f t="shared" si="9"/>
        <v>0</v>
      </c>
      <c r="BM26" s="163">
        <f t="shared" si="10"/>
        <v>0</v>
      </c>
      <c r="BN26" s="163">
        <f t="shared" si="11"/>
        <v>0</v>
      </c>
      <c r="BO26" s="163">
        <f t="shared" si="12"/>
        <v>0</v>
      </c>
      <c r="BP26" s="163">
        <f t="shared" si="13"/>
        <v>0</v>
      </c>
      <c r="BQ26" s="164">
        <f t="shared" si="14"/>
        <v>0</v>
      </c>
      <c r="BR26" s="165">
        <f t="shared" si="15"/>
        <v>0</v>
      </c>
      <c r="BS26" s="166">
        <f t="shared" si="0"/>
        <v>0</v>
      </c>
      <c r="BT26" s="163">
        <f t="shared" si="16"/>
        <v>0</v>
      </c>
      <c r="BU26" s="167">
        <f t="shared" si="17"/>
        <v>0</v>
      </c>
      <c r="BV26" s="164">
        <f t="shared" si="18"/>
        <v>0</v>
      </c>
      <c r="BW26" s="166">
        <f t="shared" si="19"/>
        <v>0</v>
      </c>
      <c r="BX26" s="170">
        <f t="shared" si="1"/>
        <v>0</v>
      </c>
      <c r="BY26" s="639"/>
      <c r="BZ26" s="167">
        <f t="shared" si="20"/>
        <v>0</v>
      </c>
      <c r="CA26" s="166">
        <f t="shared" si="2"/>
        <v>0</v>
      </c>
      <c r="CB26" s="163">
        <f t="shared" si="21"/>
        <v>0</v>
      </c>
      <c r="CC26" s="168">
        <f t="shared" si="22"/>
        <v>0</v>
      </c>
      <c r="CD26" s="184"/>
      <c r="CE26" s="185"/>
    </row>
    <row r="27" spans="1:83" ht="15" customHeight="1" x14ac:dyDescent="0.2">
      <c r="A27" s="56"/>
      <c r="B27" s="36"/>
      <c r="C27" s="37"/>
      <c r="D27" s="37"/>
      <c r="E27" s="38"/>
      <c r="F27" s="38"/>
      <c r="G27" s="38"/>
      <c r="H27" s="158">
        <f t="shared" si="3"/>
        <v>0</v>
      </c>
      <c r="I27" s="43"/>
      <c r="J27" s="39">
        <f t="shared" si="4"/>
        <v>0</v>
      </c>
      <c r="K27" s="40"/>
      <c r="L27" s="41"/>
      <c r="M27" s="42"/>
      <c r="N27" s="40"/>
      <c r="O27" s="41"/>
      <c r="P27" s="42"/>
      <c r="Q27" s="40"/>
      <c r="R27" s="41"/>
      <c r="S27" s="42"/>
      <c r="T27" s="40"/>
      <c r="U27" s="41"/>
      <c r="V27" s="42"/>
      <c r="W27" s="40"/>
      <c r="X27" s="41"/>
      <c r="Y27" s="42"/>
      <c r="Z27" s="40"/>
      <c r="AA27" s="41"/>
      <c r="AB27" s="42"/>
      <c r="AC27" s="40"/>
      <c r="AD27" s="41"/>
      <c r="AE27" s="42"/>
      <c r="AF27" s="40"/>
      <c r="AG27" s="41"/>
      <c r="AH27" s="42"/>
      <c r="AI27" s="40"/>
      <c r="AJ27" s="41"/>
      <c r="AK27" s="42"/>
      <c r="AL27" s="40"/>
      <c r="AM27" s="41"/>
      <c r="AN27" s="42"/>
      <c r="AO27" s="40"/>
      <c r="AP27" s="41"/>
      <c r="AQ27" s="159">
        <f t="shared" si="5"/>
        <v>0</v>
      </c>
      <c r="AR27" s="160">
        <f t="shared" si="6"/>
        <v>0</v>
      </c>
      <c r="AS27" s="180"/>
      <c r="AT27" s="41"/>
      <c r="AU27" s="41"/>
      <c r="AV27" s="41"/>
      <c r="AW27" s="41"/>
      <c r="AX27" s="41"/>
      <c r="AY27" s="180"/>
      <c r="AZ27" s="41"/>
      <c r="BA27" s="41"/>
      <c r="BB27" s="41"/>
      <c r="BC27" s="41"/>
      <c r="BD27" s="41"/>
      <c r="BE27" s="41"/>
      <c r="BF27" s="41"/>
      <c r="BG27" s="888">
        <f>'6'!L743</f>
        <v>0</v>
      </c>
      <c r="BH27" s="887">
        <f>'6'!L745</f>
        <v>0</v>
      </c>
      <c r="BI27" s="161">
        <f>IF('6'!C747&gt;0,'6'!C747,0)</f>
        <v>0</v>
      </c>
      <c r="BJ27" s="162">
        <f t="shared" si="7"/>
        <v>0</v>
      </c>
      <c r="BK27" s="163">
        <f t="shared" si="8"/>
        <v>0</v>
      </c>
      <c r="BL27" s="163">
        <f t="shared" si="9"/>
        <v>0</v>
      </c>
      <c r="BM27" s="163">
        <f t="shared" si="10"/>
        <v>0</v>
      </c>
      <c r="BN27" s="163">
        <f t="shared" si="11"/>
        <v>0</v>
      </c>
      <c r="BO27" s="163">
        <f t="shared" si="12"/>
        <v>0</v>
      </c>
      <c r="BP27" s="163">
        <f t="shared" si="13"/>
        <v>0</v>
      </c>
      <c r="BQ27" s="164">
        <f t="shared" si="14"/>
        <v>0</v>
      </c>
      <c r="BR27" s="165">
        <f t="shared" si="15"/>
        <v>0</v>
      </c>
      <c r="BS27" s="166">
        <f t="shared" si="0"/>
        <v>0</v>
      </c>
      <c r="BT27" s="163">
        <f t="shared" si="16"/>
        <v>0</v>
      </c>
      <c r="BU27" s="167">
        <f t="shared" si="17"/>
        <v>0</v>
      </c>
      <c r="BV27" s="164">
        <f t="shared" si="18"/>
        <v>0</v>
      </c>
      <c r="BW27" s="166">
        <f t="shared" si="19"/>
        <v>0</v>
      </c>
      <c r="BX27" s="170">
        <f t="shared" si="1"/>
        <v>0</v>
      </c>
      <c r="BY27" s="639"/>
      <c r="BZ27" s="167">
        <f t="shared" si="20"/>
        <v>0</v>
      </c>
      <c r="CA27" s="166">
        <f t="shared" si="2"/>
        <v>0</v>
      </c>
      <c r="CB27" s="163">
        <f t="shared" si="21"/>
        <v>0</v>
      </c>
      <c r="CC27" s="168">
        <f t="shared" si="22"/>
        <v>0</v>
      </c>
      <c r="CD27" s="184"/>
      <c r="CE27" s="185"/>
    </row>
    <row r="28" spans="1:83" ht="15" customHeight="1" x14ac:dyDescent="0.2">
      <c r="A28" s="56"/>
      <c r="B28" s="36"/>
      <c r="C28" s="37"/>
      <c r="D28" s="37"/>
      <c r="E28" s="38"/>
      <c r="F28" s="38"/>
      <c r="G28" s="38"/>
      <c r="H28" s="158">
        <f t="shared" si="3"/>
        <v>0</v>
      </c>
      <c r="I28" s="43"/>
      <c r="J28" s="39">
        <f t="shared" si="4"/>
        <v>0</v>
      </c>
      <c r="K28" s="40"/>
      <c r="L28" s="41"/>
      <c r="M28" s="42"/>
      <c r="N28" s="40"/>
      <c r="O28" s="41"/>
      <c r="P28" s="42"/>
      <c r="Q28" s="40"/>
      <c r="R28" s="41"/>
      <c r="S28" s="42"/>
      <c r="T28" s="40"/>
      <c r="U28" s="41"/>
      <c r="V28" s="42"/>
      <c r="W28" s="40"/>
      <c r="X28" s="41"/>
      <c r="Y28" s="42"/>
      <c r="Z28" s="40"/>
      <c r="AA28" s="41"/>
      <c r="AB28" s="42"/>
      <c r="AC28" s="40"/>
      <c r="AD28" s="41"/>
      <c r="AE28" s="42"/>
      <c r="AF28" s="40"/>
      <c r="AG28" s="41"/>
      <c r="AH28" s="42"/>
      <c r="AI28" s="40"/>
      <c r="AJ28" s="41"/>
      <c r="AK28" s="42"/>
      <c r="AL28" s="40"/>
      <c r="AM28" s="41"/>
      <c r="AN28" s="42"/>
      <c r="AO28" s="40"/>
      <c r="AP28" s="41"/>
      <c r="AQ28" s="159">
        <f t="shared" si="5"/>
        <v>0</v>
      </c>
      <c r="AR28" s="160">
        <f t="shared" si="6"/>
        <v>0</v>
      </c>
      <c r="AS28" s="180"/>
      <c r="AT28" s="41"/>
      <c r="AU28" s="41"/>
      <c r="AV28" s="41"/>
      <c r="AW28" s="41"/>
      <c r="AX28" s="41"/>
      <c r="AY28" s="180"/>
      <c r="AZ28" s="41"/>
      <c r="BA28" s="41"/>
      <c r="BB28" s="41"/>
      <c r="BC28" s="41"/>
      <c r="BD28" s="41"/>
      <c r="BE28" s="41"/>
      <c r="BF28" s="41"/>
      <c r="BG28" s="888">
        <f>'6'!L780</f>
        <v>0</v>
      </c>
      <c r="BH28" s="887">
        <f>'6'!L782</f>
        <v>0</v>
      </c>
      <c r="BI28" s="161">
        <f>IF('6'!C784&gt;0,'6'!C784,0)</f>
        <v>0</v>
      </c>
      <c r="BJ28" s="162">
        <f t="shared" si="7"/>
        <v>0</v>
      </c>
      <c r="BK28" s="163">
        <f t="shared" si="8"/>
        <v>0</v>
      </c>
      <c r="BL28" s="163">
        <f t="shared" si="9"/>
        <v>0</v>
      </c>
      <c r="BM28" s="163">
        <f t="shared" si="10"/>
        <v>0</v>
      </c>
      <c r="BN28" s="163">
        <f t="shared" si="11"/>
        <v>0</v>
      </c>
      <c r="BO28" s="163">
        <f t="shared" si="12"/>
        <v>0</v>
      </c>
      <c r="BP28" s="163">
        <f t="shared" si="13"/>
        <v>0</v>
      </c>
      <c r="BQ28" s="164">
        <f t="shared" si="14"/>
        <v>0</v>
      </c>
      <c r="BR28" s="165">
        <f t="shared" si="15"/>
        <v>0</v>
      </c>
      <c r="BS28" s="166">
        <f t="shared" si="0"/>
        <v>0</v>
      </c>
      <c r="BT28" s="163">
        <f t="shared" si="16"/>
        <v>0</v>
      </c>
      <c r="BU28" s="167">
        <f t="shared" si="17"/>
        <v>0</v>
      </c>
      <c r="BV28" s="164">
        <f t="shared" si="18"/>
        <v>0</v>
      </c>
      <c r="BW28" s="166">
        <f t="shared" si="19"/>
        <v>0</v>
      </c>
      <c r="BX28" s="170">
        <f t="shared" si="1"/>
        <v>0</v>
      </c>
      <c r="BY28" s="639"/>
      <c r="BZ28" s="167">
        <f t="shared" si="20"/>
        <v>0</v>
      </c>
      <c r="CA28" s="166">
        <f t="shared" si="2"/>
        <v>0</v>
      </c>
      <c r="CB28" s="163">
        <f t="shared" si="21"/>
        <v>0</v>
      </c>
      <c r="CC28" s="168">
        <f t="shared" si="22"/>
        <v>0</v>
      </c>
      <c r="CD28" s="184"/>
      <c r="CE28" s="185"/>
    </row>
    <row r="29" spans="1:83" ht="15" customHeight="1" x14ac:dyDescent="0.2">
      <c r="A29" s="56"/>
      <c r="B29" s="36"/>
      <c r="C29" s="37"/>
      <c r="D29" s="37"/>
      <c r="E29" s="38"/>
      <c r="F29" s="38"/>
      <c r="G29" s="38"/>
      <c r="H29" s="158">
        <f t="shared" si="3"/>
        <v>0</v>
      </c>
      <c r="I29" s="43"/>
      <c r="J29" s="39">
        <f t="shared" si="4"/>
        <v>0</v>
      </c>
      <c r="K29" s="40"/>
      <c r="L29" s="41"/>
      <c r="M29" s="42"/>
      <c r="N29" s="40"/>
      <c r="O29" s="41"/>
      <c r="P29" s="42"/>
      <c r="Q29" s="40"/>
      <c r="R29" s="41"/>
      <c r="S29" s="42"/>
      <c r="T29" s="40"/>
      <c r="U29" s="41"/>
      <c r="V29" s="42"/>
      <c r="W29" s="40"/>
      <c r="X29" s="41"/>
      <c r="Y29" s="42"/>
      <c r="Z29" s="40"/>
      <c r="AA29" s="41"/>
      <c r="AB29" s="42"/>
      <c r="AC29" s="40"/>
      <c r="AD29" s="41"/>
      <c r="AE29" s="42"/>
      <c r="AF29" s="40"/>
      <c r="AG29" s="41"/>
      <c r="AH29" s="42"/>
      <c r="AI29" s="40"/>
      <c r="AJ29" s="41"/>
      <c r="AK29" s="42"/>
      <c r="AL29" s="40"/>
      <c r="AM29" s="41"/>
      <c r="AN29" s="42"/>
      <c r="AO29" s="40"/>
      <c r="AP29" s="41"/>
      <c r="AQ29" s="159">
        <f t="shared" si="5"/>
        <v>0</v>
      </c>
      <c r="AR29" s="160">
        <f t="shared" si="6"/>
        <v>0</v>
      </c>
      <c r="AS29" s="180"/>
      <c r="AT29" s="41"/>
      <c r="AU29" s="41"/>
      <c r="AV29" s="41"/>
      <c r="AW29" s="41"/>
      <c r="AX29" s="41"/>
      <c r="AY29" s="180"/>
      <c r="AZ29" s="41"/>
      <c r="BA29" s="41"/>
      <c r="BB29" s="41"/>
      <c r="BC29" s="41"/>
      <c r="BD29" s="41"/>
      <c r="BE29" s="41"/>
      <c r="BF29" s="41"/>
      <c r="BG29" s="888">
        <f>'6'!L817</f>
        <v>0</v>
      </c>
      <c r="BH29" s="887">
        <f>'6'!L819</f>
        <v>0</v>
      </c>
      <c r="BI29" s="161">
        <f>IF('6'!C821&gt;0,'6'!C821,0)</f>
        <v>0</v>
      </c>
      <c r="BJ29" s="162">
        <f t="shared" si="7"/>
        <v>0</v>
      </c>
      <c r="BK29" s="163">
        <f t="shared" si="8"/>
        <v>0</v>
      </c>
      <c r="BL29" s="163">
        <f t="shared" si="9"/>
        <v>0</v>
      </c>
      <c r="BM29" s="163">
        <f t="shared" si="10"/>
        <v>0</v>
      </c>
      <c r="BN29" s="163">
        <f t="shared" si="11"/>
        <v>0</v>
      </c>
      <c r="BO29" s="163">
        <f t="shared" si="12"/>
        <v>0</v>
      </c>
      <c r="BP29" s="163">
        <f t="shared" si="13"/>
        <v>0</v>
      </c>
      <c r="BQ29" s="164">
        <f t="shared" si="14"/>
        <v>0</v>
      </c>
      <c r="BR29" s="165">
        <f t="shared" si="15"/>
        <v>0</v>
      </c>
      <c r="BS29" s="166">
        <f t="shared" si="0"/>
        <v>0</v>
      </c>
      <c r="BT29" s="163">
        <f t="shared" si="16"/>
        <v>0</v>
      </c>
      <c r="BU29" s="167">
        <f t="shared" si="17"/>
        <v>0</v>
      </c>
      <c r="BV29" s="164">
        <f t="shared" si="18"/>
        <v>0</v>
      </c>
      <c r="BW29" s="166">
        <f t="shared" si="19"/>
        <v>0</v>
      </c>
      <c r="BX29" s="170">
        <f t="shared" si="1"/>
        <v>0</v>
      </c>
      <c r="BY29" s="639"/>
      <c r="BZ29" s="167">
        <f t="shared" si="20"/>
        <v>0</v>
      </c>
      <c r="CA29" s="166">
        <f t="shared" si="2"/>
        <v>0</v>
      </c>
      <c r="CB29" s="163">
        <f t="shared" si="21"/>
        <v>0</v>
      </c>
      <c r="CC29" s="168">
        <f t="shared" si="22"/>
        <v>0</v>
      </c>
      <c r="CD29" s="184"/>
      <c r="CE29" s="185"/>
    </row>
    <row r="30" spans="1:83" ht="15" customHeight="1" x14ac:dyDescent="0.2">
      <c r="A30" s="56"/>
      <c r="B30" s="36"/>
      <c r="C30" s="37"/>
      <c r="D30" s="37"/>
      <c r="E30" s="38"/>
      <c r="F30" s="38"/>
      <c r="G30" s="38"/>
      <c r="H30" s="158">
        <f t="shared" si="3"/>
        <v>0</v>
      </c>
      <c r="I30" s="43"/>
      <c r="J30" s="39">
        <f t="shared" si="4"/>
        <v>0</v>
      </c>
      <c r="K30" s="40"/>
      <c r="L30" s="41"/>
      <c r="M30" s="42"/>
      <c r="N30" s="40"/>
      <c r="O30" s="41"/>
      <c r="P30" s="42"/>
      <c r="Q30" s="40"/>
      <c r="R30" s="41"/>
      <c r="S30" s="42"/>
      <c r="T30" s="40"/>
      <c r="U30" s="41"/>
      <c r="V30" s="42"/>
      <c r="W30" s="40"/>
      <c r="X30" s="41"/>
      <c r="Y30" s="42"/>
      <c r="Z30" s="40"/>
      <c r="AA30" s="41"/>
      <c r="AB30" s="42"/>
      <c r="AC30" s="40"/>
      <c r="AD30" s="41"/>
      <c r="AE30" s="42"/>
      <c r="AF30" s="40"/>
      <c r="AG30" s="41"/>
      <c r="AH30" s="42"/>
      <c r="AI30" s="40"/>
      <c r="AJ30" s="41"/>
      <c r="AK30" s="42"/>
      <c r="AL30" s="40"/>
      <c r="AM30" s="41"/>
      <c r="AN30" s="42"/>
      <c r="AO30" s="40"/>
      <c r="AP30" s="41"/>
      <c r="AQ30" s="159">
        <f t="shared" si="5"/>
        <v>0</v>
      </c>
      <c r="AR30" s="160">
        <f t="shared" si="6"/>
        <v>0</v>
      </c>
      <c r="AS30" s="180"/>
      <c r="AT30" s="41"/>
      <c r="AU30" s="41"/>
      <c r="AV30" s="41"/>
      <c r="AW30" s="41"/>
      <c r="AX30" s="41"/>
      <c r="AY30" s="180"/>
      <c r="AZ30" s="41"/>
      <c r="BA30" s="41"/>
      <c r="BB30" s="41"/>
      <c r="BC30" s="41"/>
      <c r="BD30" s="41"/>
      <c r="BE30" s="41"/>
      <c r="BF30" s="41"/>
      <c r="BG30" s="888">
        <f>'6'!L854</f>
        <v>0</v>
      </c>
      <c r="BH30" s="887">
        <f>'6'!L856</f>
        <v>0</v>
      </c>
      <c r="BI30" s="161">
        <f>IF('6'!C858&gt;0,'6'!C858,0)</f>
        <v>0</v>
      </c>
      <c r="BJ30" s="162">
        <f t="shared" si="7"/>
        <v>0</v>
      </c>
      <c r="BK30" s="163">
        <f t="shared" si="8"/>
        <v>0</v>
      </c>
      <c r="BL30" s="163">
        <f t="shared" si="9"/>
        <v>0</v>
      </c>
      <c r="BM30" s="163">
        <f t="shared" si="10"/>
        <v>0</v>
      </c>
      <c r="BN30" s="163">
        <f t="shared" si="11"/>
        <v>0</v>
      </c>
      <c r="BO30" s="163">
        <f t="shared" si="12"/>
        <v>0</v>
      </c>
      <c r="BP30" s="163">
        <f t="shared" si="13"/>
        <v>0</v>
      </c>
      <c r="BQ30" s="164">
        <f t="shared" si="14"/>
        <v>0</v>
      </c>
      <c r="BR30" s="165">
        <f t="shared" si="15"/>
        <v>0</v>
      </c>
      <c r="BS30" s="166">
        <f t="shared" si="0"/>
        <v>0</v>
      </c>
      <c r="BT30" s="163">
        <f t="shared" si="16"/>
        <v>0</v>
      </c>
      <c r="BU30" s="167">
        <f t="shared" si="17"/>
        <v>0</v>
      </c>
      <c r="BV30" s="164">
        <f t="shared" si="18"/>
        <v>0</v>
      </c>
      <c r="BW30" s="166">
        <f t="shared" si="19"/>
        <v>0</v>
      </c>
      <c r="BX30" s="170">
        <f t="shared" si="1"/>
        <v>0</v>
      </c>
      <c r="BY30" s="639"/>
      <c r="BZ30" s="167">
        <f t="shared" si="20"/>
        <v>0</v>
      </c>
      <c r="CA30" s="166">
        <f t="shared" si="2"/>
        <v>0</v>
      </c>
      <c r="CB30" s="163">
        <f t="shared" si="21"/>
        <v>0</v>
      </c>
      <c r="CC30" s="168">
        <f t="shared" si="22"/>
        <v>0</v>
      </c>
      <c r="CD30" s="184"/>
      <c r="CE30" s="185"/>
    </row>
    <row r="31" spans="1:83" ht="15" customHeight="1" x14ac:dyDescent="0.2">
      <c r="A31" s="56"/>
      <c r="B31" s="36"/>
      <c r="C31" s="37"/>
      <c r="D31" s="37"/>
      <c r="E31" s="38"/>
      <c r="F31" s="38"/>
      <c r="G31" s="38"/>
      <c r="H31" s="158">
        <f t="shared" si="3"/>
        <v>0</v>
      </c>
      <c r="I31" s="43"/>
      <c r="J31" s="39">
        <f t="shared" si="4"/>
        <v>0</v>
      </c>
      <c r="K31" s="40"/>
      <c r="L31" s="41"/>
      <c r="M31" s="42"/>
      <c r="N31" s="40"/>
      <c r="O31" s="41"/>
      <c r="P31" s="42"/>
      <c r="Q31" s="40"/>
      <c r="R31" s="41"/>
      <c r="S31" s="42"/>
      <c r="T31" s="40"/>
      <c r="U31" s="41"/>
      <c r="V31" s="42"/>
      <c r="W31" s="40"/>
      <c r="X31" s="41"/>
      <c r="Y31" s="42"/>
      <c r="Z31" s="40"/>
      <c r="AA31" s="41"/>
      <c r="AB31" s="42"/>
      <c r="AC31" s="40"/>
      <c r="AD31" s="41"/>
      <c r="AE31" s="42"/>
      <c r="AF31" s="40"/>
      <c r="AG31" s="41"/>
      <c r="AH31" s="42"/>
      <c r="AI31" s="40"/>
      <c r="AJ31" s="41"/>
      <c r="AK31" s="42"/>
      <c r="AL31" s="40"/>
      <c r="AM31" s="41"/>
      <c r="AN31" s="42"/>
      <c r="AO31" s="40"/>
      <c r="AP31" s="41"/>
      <c r="AQ31" s="159">
        <f t="shared" si="5"/>
        <v>0</v>
      </c>
      <c r="AR31" s="160">
        <f t="shared" si="6"/>
        <v>0</v>
      </c>
      <c r="AS31" s="180"/>
      <c r="AT31" s="41"/>
      <c r="AU31" s="41"/>
      <c r="AV31" s="41"/>
      <c r="AW31" s="41"/>
      <c r="AX31" s="41"/>
      <c r="AY31" s="180"/>
      <c r="AZ31" s="41"/>
      <c r="BA31" s="41"/>
      <c r="BB31" s="41"/>
      <c r="BC31" s="41"/>
      <c r="BD31" s="41"/>
      <c r="BE31" s="41"/>
      <c r="BF31" s="41"/>
      <c r="BG31" s="888">
        <f>'6'!L891</f>
        <v>0</v>
      </c>
      <c r="BH31" s="887">
        <f>'6'!L893</f>
        <v>0</v>
      </c>
      <c r="BI31" s="161">
        <f>IF('6'!C895&gt;0,'6'!C895,0)</f>
        <v>0</v>
      </c>
      <c r="BJ31" s="162">
        <f t="shared" si="7"/>
        <v>0</v>
      </c>
      <c r="BK31" s="163">
        <f t="shared" si="8"/>
        <v>0</v>
      </c>
      <c r="BL31" s="163">
        <f t="shared" si="9"/>
        <v>0</v>
      </c>
      <c r="BM31" s="163">
        <f t="shared" si="10"/>
        <v>0</v>
      </c>
      <c r="BN31" s="163">
        <f t="shared" si="11"/>
        <v>0</v>
      </c>
      <c r="BO31" s="163">
        <f t="shared" si="12"/>
        <v>0</v>
      </c>
      <c r="BP31" s="163">
        <f t="shared" si="13"/>
        <v>0</v>
      </c>
      <c r="BQ31" s="164">
        <f t="shared" si="14"/>
        <v>0</v>
      </c>
      <c r="BR31" s="165">
        <f t="shared" si="15"/>
        <v>0</v>
      </c>
      <c r="BS31" s="166">
        <f t="shared" si="0"/>
        <v>0</v>
      </c>
      <c r="BT31" s="163">
        <f t="shared" si="16"/>
        <v>0</v>
      </c>
      <c r="BU31" s="167">
        <f t="shared" si="17"/>
        <v>0</v>
      </c>
      <c r="BV31" s="164">
        <f t="shared" si="18"/>
        <v>0</v>
      </c>
      <c r="BW31" s="166">
        <f t="shared" si="19"/>
        <v>0</v>
      </c>
      <c r="BX31" s="170">
        <f t="shared" si="1"/>
        <v>0</v>
      </c>
      <c r="BY31" s="639"/>
      <c r="BZ31" s="167">
        <f t="shared" si="20"/>
        <v>0</v>
      </c>
      <c r="CA31" s="166">
        <f t="shared" si="2"/>
        <v>0</v>
      </c>
      <c r="CB31" s="163">
        <f t="shared" si="21"/>
        <v>0</v>
      </c>
      <c r="CC31" s="168">
        <f t="shared" si="22"/>
        <v>0</v>
      </c>
      <c r="CD31" s="184"/>
      <c r="CE31" s="185"/>
    </row>
    <row r="32" spans="1:83" ht="15" customHeight="1" x14ac:dyDescent="0.2">
      <c r="A32" s="56"/>
      <c r="B32" s="36"/>
      <c r="C32" s="37"/>
      <c r="D32" s="37"/>
      <c r="E32" s="38"/>
      <c r="F32" s="38"/>
      <c r="G32" s="38"/>
      <c r="H32" s="158">
        <f t="shared" si="3"/>
        <v>0</v>
      </c>
      <c r="I32" s="43"/>
      <c r="J32" s="39">
        <f t="shared" si="4"/>
        <v>0</v>
      </c>
      <c r="K32" s="40"/>
      <c r="L32" s="41"/>
      <c r="M32" s="42"/>
      <c r="N32" s="40"/>
      <c r="O32" s="41"/>
      <c r="P32" s="42"/>
      <c r="Q32" s="40"/>
      <c r="R32" s="41"/>
      <c r="S32" s="42"/>
      <c r="T32" s="40"/>
      <c r="U32" s="41"/>
      <c r="V32" s="42"/>
      <c r="W32" s="40"/>
      <c r="X32" s="41"/>
      <c r="Y32" s="42"/>
      <c r="Z32" s="40"/>
      <c r="AA32" s="41"/>
      <c r="AB32" s="42"/>
      <c r="AC32" s="40"/>
      <c r="AD32" s="41"/>
      <c r="AE32" s="42"/>
      <c r="AF32" s="40"/>
      <c r="AG32" s="41"/>
      <c r="AH32" s="42"/>
      <c r="AI32" s="40"/>
      <c r="AJ32" s="41"/>
      <c r="AK32" s="42"/>
      <c r="AL32" s="40"/>
      <c r="AM32" s="41"/>
      <c r="AN32" s="42"/>
      <c r="AO32" s="40"/>
      <c r="AP32" s="41"/>
      <c r="AQ32" s="159">
        <f t="shared" si="5"/>
        <v>0</v>
      </c>
      <c r="AR32" s="160">
        <f t="shared" si="6"/>
        <v>0</v>
      </c>
      <c r="AS32" s="180"/>
      <c r="AT32" s="41"/>
      <c r="AU32" s="41"/>
      <c r="AV32" s="41"/>
      <c r="AW32" s="41"/>
      <c r="AX32" s="41"/>
      <c r="AY32" s="180"/>
      <c r="AZ32" s="41"/>
      <c r="BA32" s="41"/>
      <c r="BB32" s="41"/>
      <c r="BC32" s="41"/>
      <c r="BD32" s="41"/>
      <c r="BE32" s="41"/>
      <c r="BF32" s="41"/>
      <c r="BG32" s="888">
        <f>'6'!L928</f>
        <v>0</v>
      </c>
      <c r="BH32" s="887">
        <f>'6'!L930</f>
        <v>0</v>
      </c>
      <c r="BI32" s="161">
        <f>IF('6'!C932&gt;0,'6'!C932,0)</f>
        <v>0</v>
      </c>
      <c r="BJ32" s="162">
        <f t="shared" si="7"/>
        <v>0</v>
      </c>
      <c r="BK32" s="163">
        <f t="shared" si="8"/>
        <v>0</v>
      </c>
      <c r="BL32" s="163">
        <f t="shared" si="9"/>
        <v>0</v>
      </c>
      <c r="BM32" s="163">
        <f t="shared" si="10"/>
        <v>0</v>
      </c>
      <c r="BN32" s="163">
        <f t="shared" si="11"/>
        <v>0</v>
      </c>
      <c r="BO32" s="163">
        <f t="shared" si="12"/>
        <v>0</v>
      </c>
      <c r="BP32" s="163">
        <f t="shared" si="13"/>
        <v>0</v>
      </c>
      <c r="BQ32" s="164">
        <f t="shared" si="14"/>
        <v>0</v>
      </c>
      <c r="BR32" s="165">
        <f t="shared" si="15"/>
        <v>0</v>
      </c>
      <c r="BS32" s="166">
        <f t="shared" si="0"/>
        <v>0</v>
      </c>
      <c r="BT32" s="163">
        <f t="shared" si="16"/>
        <v>0</v>
      </c>
      <c r="BU32" s="167">
        <f t="shared" si="17"/>
        <v>0</v>
      </c>
      <c r="BV32" s="164">
        <f t="shared" si="18"/>
        <v>0</v>
      </c>
      <c r="BW32" s="166">
        <f t="shared" si="19"/>
        <v>0</v>
      </c>
      <c r="BX32" s="170">
        <f t="shared" si="1"/>
        <v>0</v>
      </c>
      <c r="BY32" s="639"/>
      <c r="BZ32" s="167">
        <f t="shared" si="20"/>
        <v>0</v>
      </c>
      <c r="CA32" s="166">
        <f t="shared" si="2"/>
        <v>0</v>
      </c>
      <c r="CB32" s="163">
        <f t="shared" si="21"/>
        <v>0</v>
      </c>
      <c r="CC32" s="168">
        <f t="shared" si="22"/>
        <v>0</v>
      </c>
      <c r="CD32" s="184"/>
      <c r="CE32" s="185"/>
    </row>
    <row r="33" spans="1:84" ht="15" customHeight="1" x14ac:dyDescent="0.2">
      <c r="A33" s="56"/>
      <c r="B33" s="36"/>
      <c r="C33" s="37"/>
      <c r="D33" s="37"/>
      <c r="E33" s="38"/>
      <c r="F33" s="38"/>
      <c r="G33" s="38"/>
      <c r="H33" s="158">
        <f t="shared" si="3"/>
        <v>0</v>
      </c>
      <c r="I33" s="43"/>
      <c r="J33" s="39">
        <f t="shared" si="4"/>
        <v>0</v>
      </c>
      <c r="K33" s="40"/>
      <c r="L33" s="41"/>
      <c r="M33" s="42"/>
      <c r="N33" s="40"/>
      <c r="O33" s="41"/>
      <c r="P33" s="42"/>
      <c r="Q33" s="40"/>
      <c r="R33" s="41"/>
      <c r="S33" s="42"/>
      <c r="T33" s="40"/>
      <c r="U33" s="41"/>
      <c r="V33" s="42"/>
      <c r="W33" s="40"/>
      <c r="X33" s="41"/>
      <c r="Y33" s="42"/>
      <c r="Z33" s="40"/>
      <c r="AA33" s="41"/>
      <c r="AB33" s="42"/>
      <c r="AC33" s="40"/>
      <c r="AD33" s="41"/>
      <c r="AE33" s="42"/>
      <c r="AF33" s="40"/>
      <c r="AG33" s="41"/>
      <c r="AH33" s="42"/>
      <c r="AI33" s="40"/>
      <c r="AJ33" s="41"/>
      <c r="AK33" s="42"/>
      <c r="AL33" s="40"/>
      <c r="AM33" s="41"/>
      <c r="AN33" s="42"/>
      <c r="AO33" s="40"/>
      <c r="AP33" s="41"/>
      <c r="AQ33" s="159">
        <f t="shared" si="5"/>
        <v>0</v>
      </c>
      <c r="AR33" s="160">
        <f t="shared" si="6"/>
        <v>0</v>
      </c>
      <c r="AS33" s="180"/>
      <c r="AT33" s="41"/>
      <c r="AU33" s="41"/>
      <c r="AV33" s="41"/>
      <c r="AW33" s="41"/>
      <c r="AX33" s="41"/>
      <c r="AY33" s="180"/>
      <c r="AZ33" s="41"/>
      <c r="BA33" s="41"/>
      <c r="BB33" s="41"/>
      <c r="BC33" s="41"/>
      <c r="BD33" s="41"/>
      <c r="BE33" s="41"/>
      <c r="BF33" s="41"/>
      <c r="BG33" s="888">
        <f>'6'!L965</f>
        <v>0</v>
      </c>
      <c r="BH33" s="887">
        <f>'6'!L967</f>
        <v>0</v>
      </c>
      <c r="BI33" s="161">
        <f>IF('6'!C969&gt;0,'6'!C969,0)</f>
        <v>0</v>
      </c>
      <c r="BJ33" s="162">
        <f t="shared" si="7"/>
        <v>0</v>
      </c>
      <c r="BK33" s="163">
        <f t="shared" si="8"/>
        <v>0</v>
      </c>
      <c r="BL33" s="163">
        <f t="shared" si="9"/>
        <v>0</v>
      </c>
      <c r="BM33" s="163">
        <f t="shared" si="10"/>
        <v>0</v>
      </c>
      <c r="BN33" s="163">
        <f t="shared" si="11"/>
        <v>0</v>
      </c>
      <c r="BO33" s="163">
        <f t="shared" si="12"/>
        <v>0</v>
      </c>
      <c r="BP33" s="163">
        <f t="shared" si="13"/>
        <v>0</v>
      </c>
      <c r="BQ33" s="164">
        <f t="shared" si="14"/>
        <v>0</v>
      </c>
      <c r="BR33" s="165">
        <f t="shared" si="15"/>
        <v>0</v>
      </c>
      <c r="BS33" s="166">
        <f t="shared" si="0"/>
        <v>0</v>
      </c>
      <c r="BT33" s="163">
        <f t="shared" si="16"/>
        <v>0</v>
      </c>
      <c r="BU33" s="167">
        <f t="shared" si="17"/>
        <v>0</v>
      </c>
      <c r="BV33" s="164">
        <f t="shared" si="18"/>
        <v>0</v>
      </c>
      <c r="BW33" s="166">
        <f t="shared" si="19"/>
        <v>0</v>
      </c>
      <c r="BX33" s="170">
        <f t="shared" si="1"/>
        <v>0</v>
      </c>
      <c r="BY33" s="639"/>
      <c r="BZ33" s="167">
        <f t="shared" si="20"/>
        <v>0</v>
      </c>
      <c r="CA33" s="166">
        <f t="shared" si="2"/>
        <v>0</v>
      </c>
      <c r="CB33" s="163">
        <f t="shared" si="21"/>
        <v>0</v>
      </c>
      <c r="CC33" s="168">
        <f t="shared" si="22"/>
        <v>0</v>
      </c>
      <c r="CD33" s="184"/>
      <c r="CE33" s="185"/>
      <c r="CF33" s="171"/>
    </row>
    <row r="34" spans="1:84" ht="15" customHeight="1" x14ac:dyDescent="0.2">
      <c r="A34" s="56"/>
      <c r="B34" s="36"/>
      <c r="C34" s="37"/>
      <c r="D34" s="37"/>
      <c r="E34" s="38"/>
      <c r="F34" s="38"/>
      <c r="G34" s="38"/>
      <c r="H34" s="158">
        <f t="shared" si="3"/>
        <v>0</v>
      </c>
      <c r="I34" s="43"/>
      <c r="J34" s="39">
        <f t="shared" si="4"/>
        <v>0</v>
      </c>
      <c r="K34" s="40"/>
      <c r="L34" s="41"/>
      <c r="M34" s="42"/>
      <c r="N34" s="40"/>
      <c r="O34" s="41"/>
      <c r="P34" s="42"/>
      <c r="Q34" s="40"/>
      <c r="R34" s="41"/>
      <c r="S34" s="42"/>
      <c r="T34" s="40"/>
      <c r="U34" s="41"/>
      <c r="V34" s="42"/>
      <c r="W34" s="40"/>
      <c r="X34" s="41"/>
      <c r="Y34" s="42"/>
      <c r="Z34" s="40"/>
      <c r="AA34" s="41"/>
      <c r="AB34" s="42"/>
      <c r="AC34" s="40"/>
      <c r="AD34" s="41"/>
      <c r="AE34" s="42"/>
      <c r="AF34" s="40"/>
      <c r="AG34" s="41"/>
      <c r="AH34" s="42"/>
      <c r="AI34" s="40"/>
      <c r="AJ34" s="41"/>
      <c r="AK34" s="42"/>
      <c r="AL34" s="40"/>
      <c r="AM34" s="41"/>
      <c r="AN34" s="42"/>
      <c r="AO34" s="40"/>
      <c r="AP34" s="41"/>
      <c r="AQ34" s="159">
        <f t="shared" si="5"/>
        <v>0</v>
      </c>
      <c r="AR34" s="160">
        <f t="shared" si="6"/>
        <v>0</v>
      </c>
      <c r="AS34" s="180"/>
      <c r="AT34" s="41"/>
      <c r="AU34" s="41"/>
      <c r="AV34" s="41"/>
      <c r="AW34" s="41"/>
      <c r="AX34" s="41"/>
      <c r="AY34" s="180"/>
      <c r="AZ34" s="41"/>
      <c r="BA34" s="41"/>
      <c r="BB34" s="41"/>
      <c r="BC34" s="41"/>
      <c r="BD34" s="41"/>
      <c r="BE34" s="41"/>
      <c r="BF34" s="41"/>
      <c r="BG34" s="888">
        <f>'6'!L1002</f>
        <v>0</v>
      </c>
      <c r="BH34" s="887">
        <f>'6'!L1004</f>
        <v>0</v>
      </c>
      <c r="BI34" s="161">
        <f>IF('6'!C1006&gt;0,'6'!C1006,0)</f>
        <v>0</v>
      </c>
      <c r="BJ34" s="162">
        <f t="shared" si="7"/>
        <v>0</v>
      </c>
      <c r="BK34" s="163">
        <f t="shared" si="8"/>
        <v>0</v>
      </c>
      <c r="BL34" s="163">
        <f t="shared" si="9"/>
        <v>0</v>
      </c>
      <c r="BM34" s="163">
        <f t="shared" si="10"/>
        <v>0</v>
      </c>
      <c r="BN34" s="163">
        <f t="shared" si="11"/>
        <v>0</v>
      </c>
      <c r="BO34" s="163">
        <f t="shared" si="12"/>
        <v>0</v>
      </c>
      <c r="BP34" s="163">
        <f t="shared" si="13"/>
        <v>0</v>
      </c>
      <c r="BQ34" s="164">
        <f t="shared" si="14"/>
        <v>0</v>
      </c>
      <c r="BR34" s="165">
        <f t="shared" si="15"/>
        <v>0</v>
      </c>
      <c r="BS34" s="166">
        <f t="shared" si="0"/>
        <v>0</v>
      </c>
      <c r="BT34" s="163">
        <f t="shared" si="16"/>
        <v>0</v>
      </c>
      <c r="BU34" s="167">
        <f t="shared" si="17"/>
        <v>0</v>
      </c>
      <c r="BV34" s="164">
        <f t="shared" si="18"/>
        <v>0</v>
      </c>
      <c r="BW34" s="166">
        <f t="shared" si="19"/>
        <v>0</v>
      </c>
      <c r="BX34" s="170">
        <f t="shared" si="1"/>
        <v>0</v>
      </c>
      <c r="BY34" s="639"/>
      <c r="BZ34" s="167">
        <f t="shared" si="20"/>
        <v>0</v>
      </c>
      <c r="CA34" s="166">
        <f t="shared" si="2"/>
        <v>0</v>
      </c>
      <c r="CB34" s="163">
        <f t="shared" si="21"/>
        <v>0</v>
      </c>
      <c r="CC34" s="168">
        <f t="shared" si="22"/>
        <v>0</v>
      </c>
      <c r="CD34" s="184"/>
      <c r="CE34" s="185"/>
    </row>
    <row r="35" spans="1:84" ht="15" customHeight="1" x14ac:dyDescent="0.2">
      <c r="A35" s="56"/>
      <c r="B35" s="36"/>
      <c r="C35" s="37"/>
      <c r="D35" s="37"/>
      <c r="E35" s="38"/>
      <c r="F35" s="38"/>
      <c r="G35" s="38"/>
      <c r="H35" s="158">
        <f t="shared" si="3"/>
        <v>0</v>
      </c>
      <c r="I35" s="43"/>
      <c r="J35" s="39">
        <f t="shared" si="4"/>
        <v>0</v>
      </c>
      <c r="K35" s="40"/>
      <c r="L35" s="41"/>
      <c r="M35" s="42"/>
      <c r="N35" s="40"/>
      <c r="O35" s="41"/>
      <c r="P35" s="42"/>
      <c r="Q35" s="40"/>
      <c r="R35" s="41"/>
      <c r="S35" s="42"/>
      <c r="T35" s="40"/>
      <c r="U35" s="41"/>
      <c r="V35" s="42"/>
      <c r="W35" s="40"/>
      <c r="X35" s="41"/>
      <c r="Y35" s="42"/>
      <c r="Z35" s="40"/>
      <c r="AA35" s="41"/>
      <c r="AB35" s="42"/>
      <c r="AC35" s="40"/>
      <c r="AD35" s="41"/>
      <c r="AE35" s="42"/>
      <c r="AF35" s="40"/>
      <c r="AG35" s="41"/>
      <c r="AH35" s="42"/>
      <c r="AI35" s="40"/>
      <c r="AJ35" s="41"/>
      <c r="AK35" s="42"/>
      <c r="AL35" s="40"/>
      <c r="AM35" s="41"/>
      <c r="AN35" s="42"/>
      <c r="AO35" s="40"/>
      <c r="AP35" s="41"/>
      <c r="AQ35" s="159">
        <f t="shared" si="5"/>
        <v>0</v>
      </c>
      <c r="AR35" s="160">
        <f t="shared" si="6"/>
        <v>0</v>
      </c>
      <c r="AS35" s="180"/>
      <c r="AT35" s="41"/>
      <c r="AU35" s="41"/>
      <c r="AV35" s="41"/>
      <c r="AW35" s="41"/>
      <c r="AX35" s="41"/>
      <c r="AY35" s="180"/>
      <c r="AZ35" s="41"/>
      <c r="BA35" s="41"/>
      <c r="BB35" s="41"/>
      <c r="BC35" s="41"/>
      <c r="BD35" s="41"/>
      <c r="BE35" s="41"/>
      <c r="BF35" s="41"/>
      <c r="BG35" s="888">
        <f>'6'!L1039</f>
        <v>0</v>
      </c>
      <c r="BH35" s="887">
        <f>'6'!L1041</f>
        <v>0</v>
      </c>
      <c r="BI35" s="161">
        <f>IF('6'!C1043&gt;0,'6'!C1043,0)</f>
        <v>0</v>
      </c>
      <c r="BJ35" s="162">
        <f t="shared" si="7"/>
        <v>0</v>
      </c>
      <c r="BK35" s="163">
        <f t="shared" si="8"/>
        <v>0</v>
      </c>
      <c r="BL35" s="163">
        <f t="shared" si="9"/>
        <v>0</v>
      </c>
      <c r="BM35" s="163">
        <f t="shared" si="10"/>
        <v>0</v>
      </c>
      <c r="BN35" s="163">
        <f t="shared" si="11"/>
        <v>0</v>
      </c>
      <c r="BO35" s="163">
        <f t="shared" si="12"/>
        <v>0</v>
      </c>
      <c r="BP35" s="163">
        <f t="shared" si="13"/>
        <v>0</v>
      </c>
      <c r="BQ35" s="164">
        <f t="shared" si="14"/>
        <v>0</v>
      </c>
      <c r="BR35" s="165">
        <f t="shared" si="15"/>
        <v>0</v>
      </c>
      <c r="BS35" s="166">
        <f t="shared" si="0"/>
        <v>0</v>
      </c>
      <c r="BT35" s="163">
        <f t="shared" si="16"/>
        <v>0</v>
      </c>
      <c r="BU35" s="167">
        <f t="shared" si="17"/>
        <v>0</v>
      </c>
      <c r="BV35" s="164">
        <f t="shared" si="18"/>
        <v>0</v>
      </c>
      <c r="BW35" s="166">
        <f t="shared" si="19"/>
        <v>0</v>
      </c>
      <c r="BX35" s="170">
        <f t="shared" si="1"/>
        <v>0</v>
      </c>
      <c r="BY35" s="639"/>
      <c r="BZ35" s="167">
        <f t="shared" si="20"/>
        <v>0</v>
      </c>
      <c r="CA35" s="166">
        <f t="shared" si="2"/>
        <v>0</v>
      </c>
      <c r="CB35" s="163">
        <f t="shared" si="21"/>
        <v>0</v>
      </c>
      <c r="CC35" s="168">
        <f t="shared" si="22"/>
        <v>0</v>
      </c>
      <c r="CD35" s="184"/>
      <c r="CE35" s="185"/>
    </row>
    <row r="36" spans="1:84" ht="15" customHeight="1" x14ac:dyDescent="0.2">
      <c r="A36" s="56"/>
      <c r="B36" s="36"/>
      <c r="C36" s="37"/>
      <c r="D36" s="37"/>
      <c r="E36" s="38"/>
      <c r="F36" s="38"/>
      <c r="G36" s="38"/>
      <c r="H36" s="158">
        <f t="shared" si="3"/>
        <v>0</v>
      </c>
      <c r="I36" s="43"/>
      <c r="J36" s="39">
        <f t="shared" si="4"/>
        <v>0</v>
      </c>
      <c r="K36" s="40"/>
      <c r="L36" s="41"/>
      <c r="M36" s="42"/>
      <c r="N36" s="40"/>
      <c r="O36" s="41"/>
      <c r="P36" s="42"/>
      <c r="Q36" s="40"/>
      <c r="R36" s="41"/>
      <c r="S36" s="42"/>
      <c r="T36" s="40"/>
      <c r="U36" s="41"/>
      <c r="V36" s="42"/>
      <c r="W36" s="40"/>
      <c r="X36" s="41"/>
      <c r="Y36" s="42"/>
      <c r="Z36" s="40"/>
      <c r="AA36" s="41"/>
      <c r="AB36" s="42"/>
      <c r="AC36" s="40"/>
      <c r="AD36" s="41"/>
      <c r="AE36" s="42"/>
      <c r="AF36" s="40"/>
      <c r="AG36" s="41"/>
      <c r="AH36" s="42"/>
      <c r="AI36" s="40"/>
      <c r="AJ36" s="41"/>
      <c r="AK36" s="42"/>
      <c r="AL36" s="40"/>
      <c r="AM36" s="41"/>
      <c r="AN36" s="42"/>
      <c r="AO36" s="40"/>
      <c r="AP36" s="41"/>
      <c r="AQ36" s="159">
        <f t="shared" si="5"/>
        <v>0</v>
      </c>
      <c r="AR36" s="160">
        <f t="shared" si="6"/>
        <v>0</v>
      </c>
      <c r="AS36" s="180"/>
      <c r="AT36" s="41"/>
      <c r="AU36" s="41"/>
      <c r="AV36" s="41"/>
      <c r="AW36" s="41"/>
      <c r="AX36" s="41"/>
      <c r="AY36" s="180"/>
      <c r="AZ36" s="41"/>
      <c r="BA36" s="41"/>
      <c r="BB36" s="41"/>
      <c r="BC36" s="41"/>
      <c r="BD36" s="41"/>
      <c r="BE36" s="41"/>
      <c r="BF36" s="41"/>
      <c r="BG36" s="888">
        <f>'6'!L1076</f>
        <v>0</v>
      </c>
      <c r="BH36" s="887">
        <f>'6'!L1078</f>
        <v>0</v>
      </c>
      <c r="BI36" s="161">
        <f>IF('6'!C1080&gt;0,'6'!C1080,0)</f>
        <v>0</v>
      </c>
      <c r="BJ36" s="162">
        <f t="shared" si="7"/>
        <v>0</v>
      </c>
      <c r="BK36" s="163">
        <f t="shared" si="8"/>
        <v>0</v>
      </c>
      <c r="BL36" s="163">
        <f t="shared" si="9"/>
        <v>0</v>
      </c>
      <c r="BM36" s="163">
        <f t="shared" si="10"/>
        <v>0</v>
      </c>
      <c r="BN36" s="163">
        <f t="shared" si="11"/>
        <v>0</v>
      </c>
      <c r="BO36" s="163">
        <f t="shared" si="12"/>
        <v>0</v>
      </c>
      <c r="BP36" s="163">
        <f t="shared" si="13"/>
        <v>0</v>
      </c>
      <c r="BQ36" s="164">
        <f t="shared" si="14"/>
        <v>0</v>
      </c>
      <c r="BR36" s="165">
        <f t="shared" si="15"/>
        <v>0</v>
      </c>
      <c r="BS36" s="166">
        <f t="shared" si="0"/>
        <v>0</v>
      </c>
      <c r="BT36" s="163">
        <f t="shared" si="16"/>
        <v>0</v>
      </c>
      <c r="BU36" s="167">
        <f t="shared" si="17"/>
        <v>0</v>
      </c>
      <c r="BV36" s="164">
        <f t="shared" si="18"/>
        <v>0</v>
      </c>
      <c r="BW36" s="166">
        <f t="shared" si="19"/>
        <v>0</v>
      </c>
      <c r="BX36" s="170">
        <f t="shared" si="1"/>
        <v>0</v>
      </c>
      <c r="BY36" s="639"/>
      <c r="BZ36" s="167">
        <f t="shared" si="20"/>
        <v>0</v>
      </c>
      <c r="CA36" s="166">
        <f t="shared" si="2"/>
        <v>0</v>
      </c>
      <c r="CB36" s="163">
        <f t="shared" si="21"/>
        <v>0</v>
      </c>
      <c r="CC36" s="168">
        <f t="shared" si="22"/>
        <v>0</v>
      </c>
      <c r="CD36" s="184"/>
      <c r="CE36" s="185"/>
    </row>
    <row r="37" spans="1:84" ht="15" customHeight="1" x14ac:dyDescent="0.2">
      <c r="A37" s="56"/>
      <c r="B37" s="36"/>
      <c r="C37" s="37"/>
      <c r="D37" s="37"/>
      <c r="E37" s="38"/>
      <c r="F37" s="38"/>
      <c r="G37" s="38"/>
      <c r="H37" s="158">
        <f t="shared" si="3"/>
        <v>0</v>
      </c>
      <c r="I37" s="43"/>
      <c r="J37" s="39">
        <f t="shared" si="4"/>
        <v>0</v>
      </c>
      <c r="K37" s="40"/>
      <c r="L37" s="41"/>
      <c r="M37" s="42"/>
      <c r="N37" s="40"/>
      <c r="O37" s="41"/>
      <c r="P37" s="42"/>
      <c r="Q37" s="40"/>
      <c r="R37" s="41"/>
      <c r="S37" s="42"/>
      <c r="T37" s="40"/>
      <c r="U37" s="41"/>
      <c r="V37" s="42"/>
      <c r="W37" s="40"/>
      <c r="X37" s="41"/>
      <c r="Y37" s="42"/>
      <c r="Z37" s="40"/>
      <c r="AA37" s="41"/>
      <c r="AB37" s="42"/>
      <c r="AC37" s="40"/>
      <c r="AD37" s="41"/>
      <c r="AE37" s="42"/>
      <c r="AF37" s="40"/>
      <c r="AG37" s="41"/>
      <c r="AH37" s="42"/>
      <c r="AI37" s="40"/>
      <c r="AJ37" s="41"/>
      <c r="AK37" s="42"/>
      <c r="AL37" s="40"/>
      <c r="AM37" s="41"/>
      <c r="AN37" s="42"/>
      <c r="AO37" s="40"/>
      <c r="AP37" s="41"/>
      <c r="AQ37" s="159">
        <f t="shared" si="5"/>
        <v>0</v>
      </c>
      <c r="AR37" s="160">
        <f t="shared" si="6"/>
        <v>0</v>
      </c>
      <c r="AS37" s="180"/>
      <c r="AT37" s="41"/>
      <c r="AU37" s="41"/>
      <c r="AV37" s="41"/>
      <c r="AW37" s="41"/>
      <c r="AX37" s="41"/>
      <c r="AY37" s="180"/>
      <c r="AZ37" s="41"/>
      <c r="BA37" s="41"/>
      <c r="BB37" s="41"/>
      <c r="BC37" s="41"/>
      <c r="BD37" s="41"/>
      <c r="BE37" s="41"/>
      <c r="BF37" s="41"/>
      <c r="BG37" s="888">
        <f>'6'!L1113</f>
        <v>0</v>
      </c>
      <c r="BH37" s="887">
        <f>'6'!L1115</f>
        <v>0</v>
      </c>
      <c r="BI37" s="161">
        <f>IF('6'!C1117&gt;0,'6'!C1117,0)</f>
        <v>0</v>
      </c>
      <c r="BJ37" s="162">
        <f t="shared" si="7"/>
        <v>0</v>
      </c>
      <c r="BK37" s="163">
        <f t="shared" si="8"/>
        <v>0</v>
      </c>
      <c r="BL37" s="163">
        <f t="shared" si="9"/>
        <v>0</v>
      </c>
      <c r="BM37" s="163">
        <f t="shared" si="10"/>
        <v>0</v>
      </c>
      <c r="BN37" s="163">
        <f t="shared" si="11"/>
        <v>0</v>
      </c>
      <c r="BO37" s="163">
        <f t="shared" si="12"/>
        <v>0</v>
      </c>
      <c r="BP37" s="163">
        <f t="shared" si="13"/>
        <v>0</v>
      </c>
      <c r="BQ37" s="164">
        <f t="shared" si="14"/>
        <v>0</v>
      </c>
      <c r="BR37" s="165">
        <f t="shared" si="15"/>
        <v>0</v>
      </c>
      <c r="BS37" s="166">
        <f t="shared" si="0"/>
        <v>0</v>
      </c>
      <c r="BT37" s="163">
        <f t="shared" si="16"/>
        <v>0</v>
      </c>
      <c r="BU37" s="167">
        <f t="shared" si="17"/>
        <v>0</v>
      </c>
      <c r="BV37" s="164">
        <f t="shared" si="18"/>
        <v>0</v>
      </c>
      <c r="BW37" s="166">
        <f t="shared" si="19"/>
        <v>0</v>
      </c>
      <c r="BX37" s="170">
        <f t="shared" si="1"/>
        <v>0</v>
      </c>
      <c r="BY37" s="639"/>
      <c r="BZ37" s="167">
        <f t="shared" si="20"/>
        <v>0</v>
      </c>
      <c r="CA37" s="166">
        <f t="shared" si="2"/>
        <v>0</v>
      </c>
      <c r="CB37" s="163">
        <f t="shared" si="21"/>
        <v>0</v>
      </c>
      <c r="CC37" s="168">
        <f t="shared" si="22"/>
        <v>0</v>
      </c>
      <c r="CD37" s="184"/>
      <c r="CE37" s="185"/>
    </row>
    <row r="38" spans="1:84" ht="15" customHeight="1" x14ac:dyDescent="0.2">
      <c r="A38" s="56"/>
      <c r="B38" s="36"/>
      <c r="C38" s="37"/>
      <c r="D38" s="37"/>
      <c r="E38" s="38"/>
      <c r="F38" s="38"/>
      <c r="G38" s="38"/>
      <c r="H38" s="158">
        <f t="shared" si="3"/>
        <v>0</v>
      </c>
      <c r="I38" s="43"/>
      <c r="J38" s="39">
        <f t="shared" si="4"/>
        <v>0</v>
      </c>
      <c r="K38" s="40"/>
      <c r="L38" s="41"/>
      <c r="M38" s="42"/>
      <c r="N38" s="40"/>
      <c r="O38" s="41"/>
      <c r="P38" s="42"/>
      <c r="Q38" s="40"/>
      <c r="R38" s="41"/>
      <c r="S38" s="42"/>
      <c r="T38" s="40"/>
      <c r="U38" s="41"/>
      <c r="V38" s="42"/>
      <c r="W38" s="40"/>
      <c r="X38" s="41"/>
      <c r="Y38" s="42"/>
      <c r="Z38" s="40"/>
      <c r="AA38" s="41"/>
      <c r="AB38" s="42"/>
      <c r="AC38" s="40"/>
      <c r="AD38" s="41"/>
      <c r="AE38" s="42"/>
      <c r="AF38" s="40"/>
      <c r="AG38" s="41"/>
      <c r="AH38" s="42"/>
      <c r="AI38" s="40"/>
      <c r="AJ38" s="41"/>
      <c r="AK38" s="42"/>
      <c r="AL38" s="40"/>
      <c r="AM38" s="41"/>
      <c r="AN38" s="42"/>
      <c r="AO38" s="40"/>
      <c r="AP38" s="41"/>
      <c r="AQ38" s="159">
        <f t="shared" si="5"/>
        <v>0</v>
      </c>
      <c r="AR38" s="160">
        <f t="shared" si="6"/>
        <v>0</v>
      </c>
      <c r="AS38" s="180"/>
      <c r="AT38" s="41"/>
      <c r="AU38" s="41"/>
      <c r="AV38" s="41"/>
      <c r="AW38" s="41"/>
      <c r="AX38" s="41"/>
      <c r="AY38" s="180"/>
      <c r="AZ38" s="41"/>
      <c r="BA38" s="41"/>
      <c r="BB38" s="41"/>
      <c r="BC38" s="41"/>
      <c r="BD38" s="41"/>
      <c r="BE38" s="41"/>
      <c r="BF38" s="41"/>
      <c r="BG38" s="888">
        <f>'6'!L1150</f>
        <v>0</v>
      </c>
      <c r="BH38" s="887">
        <f>'6'!L1152</f>
        <v>0</v>
      </c>
      <c r="BI38" s="161">
        <f>IF('6'!C1154&gt;0,'6'!C1154,0)</f>
        <v>0</v>
      </c>
      <c r="BJ38" s="162">
        <f t="shared" si="7"/>
        <v>0</v>
      </c>
      <c r="BK38" s="163">
        <f t="shared" si="8"/>
        <v>0</v>
      </c>
      <c r="BL38" s="163">
        <f t="shared" si="9"/>
        <v>0</v>
      </c>
      <c r="BM38" s="163">
        <f t="shared" si="10"/>
        <v>0</v>
      </c>
      <c r="BN38" s="163">
        <f t="shared" si="11"/>
        <v>0</v>
      </c>
      <c r="BO38" s="163">
        <f t="shared" si="12"/>
        <v>0</v>
      </c>
      <c r="BP38" s="163">
        <f t="shared" si="13"/>
        <v>0</v>
      </c>
      <c r="BQ38" s="164">
        <f t="shared" si="14"/>
        <v>0</v>
      </c>
      <c r="BR38" s="165">
        <f t="shared" si="15"/>
        <v>0</v>
      </c>
      <c r="BS38" s="166">
        <f t="shared" si="0"/>
        <v>0</v>
      </c>
      <c r="BT38" s="163">
        <f t="shared" si="16"/>
        <v>0</v>
      </c>
      <c r="BU38" s="167">
        <f t="shared" si="17"/>
        <v>0</v>
      </c>
      <c r="BV38" s="164">
        <f t="shared" si="18"/>
        <v>0</v>
      </c>
      <c r="BW38" s="166">
        <f t="shared" si="19"/>
        <v>0</v>
      </c>
      <c r="BX38" s="170">
        <f t="shared" si="1"/>
        <v>0</v>
      </c>
      <c r="BY38" s="639"/>
      <c r="BZ38" s="167">
        <f t="shared" si="20"/>
        <v>0</v>
      </c>
      <c r="CA38" s="166">
        <f t="shared" si="2"/>
        <v>0</v>
      </c>
      <c r="CB38" s="163">
        <f t="shared" si="21"/>
        <v>0</v>
      </c>
      <c r="CC38" s="168">
        <f t="shared" si="22"/>
        <v>0</v>
      </c>
      <c r="CD38" s="184"/>
      <c r="CE38" s="185"/>
    </row>
    <row r="39" spans="1:84" ht="15" customHeight="1" x14ac:dyDescent="0.2">
      <c r="A39" s="56"/>
      <c r="B39" s="36"/>
      <c r="C39" s="37"/>
      <c r="D39" s="37"/>
      <c r="E39" s="38"/>
      <c r="F39" s="38"/>
      <c r="G39" s="38"/>
      <c r="H39" s="158">
        <f t="shared" si="3"/>
        <v>0</v>
      </c>
      <c r="I39" s="43"/>
      <c r="J39" s="39">
        <f t="shared" si="4"/>
        <v>0</v>
      </c>
      <c r="K39" s="40"/>
      <c r="L39" s="41"/>
      <c r="M39" s="42"/>
      <c r="N39" s="40"/>
      <c r="O39" s="41"/>
      <c r="P39" s="42"/>
      <c r="Q39" s="40"/>
      <c r="R39" s="41"/>
      <c r="S39" s="42"/>
      <c r="T39" s="40"/>
      <c r="U39" s="41"/>
      <c r="V39" s="42"/>
      <c r="W39" s="40"/>
      <c r="X39" s="41"/>
      <c r="Y39" s="42"/>
      <c r="Z39" s="40"/>
      <c r="AA39" s="41"/>
      <c r="AB39" s="42"/>
      <c r="AC39" s="40"/>
      <c r="AD39" s="41"/>
      <c r="AE39" s="42"/>
      <c r="AF39" s="40"/>
      <c r="AG39" s="41"/>
      <c r="AH39" s="42"/>
      <c r="AI39" s="40"/>
      <c r="AJ39" s="41"/>
      <c r="AK39" s="42"/>
      <c r="AL39" s="40"/>
      <c r="AM39" s="41"/>
      <c r="AN39" s="42"/>
      <c r="AO39" s="40"/>
      <c r="AP39" s="41"/>
      <c r="AQ39" s="159">
        <f t="shared" si="5"/>
        <v>0</v>
      </c>
      <c r="AR39" s="160">
        <f t="shared" si="6"/>
        <v>0</v>
      </c>
      <c r="AS39" s="180"/>
      <c r="AT39" s="41"/>
      <c r="AU39" s="41"/>
      <c r="AV39" s="41"/>
      <c r="AW39" s="41"/>
      <c r="AX39" s="41"/>
      <c r="AY39" s="180"/>
      <c r="AZ39" s="41"/>
      <c r="BA39" s="41"/>
      <c r="BB39" s="41"/>
      <c r="BC39" s="41"/>
      <c r="BD39" s="41"/>
      <c r="BE39" s="41"/>
      <c r="BF39" s="41"/>
      <c r="BG39" s="888">
        <f>'6'!L1187</f>
        <v>0</v>
      </c>
      <c r="BH39" s="887">
        <f>'6'!L1189</f>
        <v>0</v>
      </c>
      <c r="BI39" s="161">
        <f>IF('6'!C1191&gt;0,'6'!C1191,0)</f>
        <v>0</v>
      </c>
      <c r="BJ39" s="162">
        <f t="shared" si="7"/>
        <v>0</v>
      </c>
      <c r="BK39" s="163">
        <f t="shared" si="8"/>
        <v>0</v>
      </c>
      <c r="BL39" s="163">
        <f t="shared" si="9"/>
        <v>0</v>
      </c>
      <c r="BM39" s="163">
        <f t="shared" si="10"/>
        <v>0</v>
      </c>
      <c r="BN39" s="163">
        <f t="shared" si="11"/>
        <v>0</v>
      </c>
      <c r="BO39" s="163">
        <f t="shared" si="12"/>
        <v>0</v>
      </c>
      <c r="BP39" s="163">
        <f t="shared" si="13"/>
        <v>0</v>
      </c>
      <c r="BQ39" s="164">
        <f t="shared" si="14"/>
        <v>0</v>
      </c>
      <c r="BR39" s="165">
        <f t="shared" si="15"/>
        <v>0</v>
      </c>
      <c r="BS39" s="166">
        <f t="shared" si="0"/>
        <v>0</v>
      </c>
      <c r="BT39" s="163">
        <f t="shared" si="16"/>
        <v>0</v>
      </c>
      <c r="BU39" s="167">
        <f t="shared" si="17"/>
        <v>0</v>
      </c>
      <c r="BV39" s="164">
        <f t="shared" si="18"/>
        <v>0</v>
      </c>
      <c r="BW39" s="166">
        <f t="shared" si="19"/>
        <v>0</v>
      </c>
      <c r="BX39" s="170">
        <f t="shared" si="1"/>
        <v>0</v>
      </c>
      <c r="BY39" s="639"/>
      <c r="BZ39" s="167">
        <f t="shared" si="20"/>
        <v>0</v>
      </c>
      <c r="CA39" s="166">
        <f t="shared" si="2"/>
        <v>0</v>
      </c>
      <c r="CB39" s="163">
        <f t="shared" si="21"/>
        <v>0</v>
      </c>
      <c r="CC39" s="168">
        <f t="shared" si="22"/>
        <v>0</v>
      </c>
      <c r="CD39" s="184"/>
      <c r="CE39" s="185"/>
    </row>
    <row r="40" spans="1:84" ht="15" customHeight="1" x14ac:dyDescent="0.2">
      <c r="A40" s="56"/>
      <c r="B40" s="36"/>
      <c r="C40" s="37"/>
      <c r="D40" s="37"/>
      <c r="E40" s="38"/>
      <c r="F40" s="38"/>
      <c r="G40" s="38"/>
      <c r="H40" s="158">
        <f t="shared" si="3"/>
        <v>0</v>
      </c>
      <c r="I40" s="43"/>
      <c r="J40" s="39">
        <f t="shared" si="4"/>
        <v>0</v>
      </c>
      <c r="K40" s="40"/>
      <c r="L40" s="41"/>
      <c r="M40" s="42"/>
      <c r="N40" s="40"/>
      <c r="O40" s="41"/>
      <c r="P40" s="42"/>
      <c r="Q40" s="40"/>
      <c r="R40" s="41"/>
      <c r="S40" s="42"/>
      <c r="T40" s="40"/>
      <c r="U40" s="41"/>
      <c r="V40" s="42"/>
      <c r="W40" s="40"/>
      <c r="X40" s="41"/>
      <c r="Y40" s="42"/>
      <c r="Z40" s="40"/>
      <c r="AA40" s="41"/>
      <c r="AB40" s="42"/>
      <c r="AC40" s="40"/>
      <c r="AD40" s="41"/>
      <c r="AE40" s="42"/>
      <c r="AF40" s="40"/>
      <c r="AG40" s="41"/>
      <c r="AH40" s="42"/>
      <c r="AI40" s="40"/>
      <c r="AJ40" s="41"/>
      <c r="AK40" s="42"/>
      <c r="AL40" s="40"/>
      <c r="AM40" s="41"/>
      <c r="AN40" s="42"/>
      <c r="AO40" s="40"/>
      <c r="AP40" s="41"/>
      <c r="AQ40" s="159">
        <f t="shared" si="5"/>
        <v>0</v>
      </c>
      <c r="AR40" s="160">
        <f t="shared" si="6"/>
        <v>0</v>
      </c>
      <c r="AS40" s="180"/>
      <c r="AT40" s="41"/>
      <c r="AU40" s="41"/>
      <c r="AV40" s="41"/>
      <c r="AW40" s="41"/>
      <c r="AX40" s="41"/>
      <c r="AY40" s="180"/>
      <c r="AZ40" s="41"/>
      <c r="BA40" s="41"/>
      <c r="BB40" s="41"/>
      <c r="BC40" s="41"/>
      <c r="BD40" s="41"/>
      <c r="BE40" s="41"/>
      <c r="BF40" s="41"/>
      <c r="BG40" s="888">
        <f>'6'!L1224</f>
        <v>0</v>
      </c>
      <c r="BH40" s="887">
        <f>'6'!L1226</f>
        <v>0</v>
      </c>
      <c r="BI40" s="161">
        <f>IF('6'!C1228&gt;0,'6'!C1228,0)</f>
        <v>0</v>
      </c>
      <c r="BJ40" s="162">
        <f t="shared" si="7"/>
        <v>0</v>
      </c>
      <c r="BK40" s="163">
        <f t="shared" si="8"/>
        <v>0</v>
      </c>
      <c r="BL40" s="163">
        <f t="shared" si="9"/>
        <v>0</v>
      </c>
      <c r="BM40" s="163">
        <f t="shared" si="10"/>
        <v>0</v>
      </c>
      <c r="BN40" s="163">
        <f t="shared" si="11"/>
        <v>0</v>
      </c>
      <c r="BO40" s="163">
        <f t="shared" si="12"/>
        <v>0</v>
      </c>
      <c r="BP40" s="163">
        <f t="shared" si="13"/>
        <v>0</v>
      </c>
      <c r="BQ40" s="164">
        <f t="shared" si="14"/>
        <v>0</v>
      </c>
      <c r="BR40" s="165">
        <f t="shared" si="15"/>
        <v>0</v>
      </c>
      <c r="BS40" s="166">
        <f t="shared" ref="BS40:BS68" si="23">$BS$6*H40</f>
        <v>0</v>
      </c>
      <c r="BT40" s="163">
        <f t="shared" si="16"/>
        <v>0</v>
      </c>
      <c r="BU40" s="167">
        <f t="shared" si="17"/>
        <v>0</v>
      </c>
      <c r="BV40" s="164">
        <f t="shared" si="18"/>
        <v>0</v>
      </c>
      <c r="BW40" s="166">
        <f t="shared" ref="BW40:BW67" si="24">SUM(BI40:BV40)+AQ40+AR40</f>
        <v>0</v>
      </c>
      <c r="BX40" s="170">
        <f t="shared" ref="BX40:BX68" si="25">$BX$6*H40</f>
        <v>0</v>
      </c>
      <c r="BY40" s="639"/>
      <c r="BZ40" s="167">
        <f t="shared" si="20"/>
        <v>0</v>
      </c>
      <c r="CA40" s="166">
        <f t="shared" si="2"/>
        <v>0</v>
      </c>
      <c r="CB40" s="163">
        <f t="shared" si="21"/>
        <v>0</v>
      </c>
      <c r="CC40" s="168">
        <f t="shared" si="22"/>
        <v>0</v>
      </c>
      <c r="CD40" s="184"/>
      <c r="CE40" s="185"/>
    </row>
    <row r="41" spans="1:84" ht="15" customHeight="1" x14ac:dyDescent="0.2">
      <c r="A41" s="56"/>
      <c r="B41" s="36"/>
      <c r="C41" s="37"/>
      <c r="D41" s="37"/>
      <c r="E41" s="38"/>
      <c r="F41" s="38"/>
      <c r="G41" s="38"/>
      <c r="H41" s="158">
        <f t="shared" si="3"/>
        <v>0</v>
      </c>
      <c r="I41" s="43"/>
      <c r="J41" s="39">
        <f t="shared" si="4"/>
        <v>0</v>
      </c>
      <c r="K41" s="40"/>
      <c r="L41" s="41"/>
      <c r="M41" s="42"/>
      <c r="N41" s="40"/>
      <c r="O41" s="41"/>
      <c r="P41" s="42"/>
      <c r="Q41" s="40"/>
      <c r="R41" s="41"/>
      <c r="S41" s="42"/>
      <c r="T41" s="40"/>
      <c r="U41" s="41"/>
      <c r="V41" s="42"/>
      <c r="W41" s="40"/>
      <c r="X41" s="41"/>
      <c r="Y41" s="42"/>
      <c r="Z41" s="40"/>
      <c r="AA41" s="41"/>
      <c r="AB41" s="42"/>
      <c r="AC41" s="40"/>
      <c r="AD41" s="41"/>
      <c r="AE41" s="42"/>
      <c r="AF41" s="40"/>
      <c r="AG41" s="41"/>
      <c r="AH41" s="42"/>
      <c r="AI41" s="40"/>
      <c r="AJ41" s="41"/>
      <c r="AK41" s="42"/>
      <c r="AL41" s="40"/>
      <c r="AM41" s="41"/>
      <c r="AN41" s="42"/>
      <c r="AO41" s="40"/>
      <c r="AP41" s="41"/>
      <c r="AQ41" s="159">
        <f t="shared" ref="AQ41:AQ68" si="26">SUM(IF(K41&gt;0,K41*$K$6,0),IF(N41&gt;0,N41*$N$6,0),IF(Q41&gt;0,Q41*$Q$6,0),IF(T41&gt;0,T41*$T$6,0),IF(W41&gt;0,W41*$W$6,0),IF(Z41&gt;0,Z41*$Z$6,0),IF(AC41&gt;0,AC41*$AC$6,0),IF(AF41&gt;0,AF41*$AF$6,0),IF(AI41&gt;0,AI41*$AI$6,0),IF(AL41&gt;0,AI41*$AI$6,0),IF(AO41&gt;0,AO41*$AO$6,0),IF(AP41&gt;0,AP41*$AP$6,0))</f>
        <v>0</v>
      </c>
      <c r="AR41" s="160">
        <f t="shared" si="6"/>
        <v>0</v>
      </c>
      <c r="AS41" s="180"/>
      <c r="AT41" s="41"/>
      <c r="AU41" s="41"/>
      <c r="AV41" s="41"/>
      <c r="AW41" s="41"/>
      <c r="AX41" s="41"/>
      <c r="AY41" s="180"/>
      <c r="AZ41" s="41"/>
      <c r="BA41" s="41"/>
      <c r="BB41" s="41"/>
      <c r="BC41" s="41"/>
      <c r="BD41" s="41"/>
      <c r="BE41" s="41"/>
      <c r="BF41" s="41"/>
      <c r="BG41" s="888">
        <f>'6'!L1261</f>
        <v>0</v>
      </c>
      <c r="BH41" s="887">
        <f>'6'!L1263</f>
        <v>0</v>
      </c>
      <c r="BI41" s="161">
        <f>IF('6'!C1265&gt;0,'6'!C1265,0)</f>
        <v>0</v>
      </c>
      <c r="BJ41" s="162">
        <f t="shared" si="7"/>
        <v>0</v>
      </c>
      <c r="BK41" s="163">
        <f t="shared" si="8"/>
        <v>0</v>
      </c>
      <c r="BL41" s="163">
        <f t="shared" si="9"/>
        <v>0</v>
      </c>
      <c r="BM41" s="163">
        <f t="shared" si="10"/>
        <v>0</v>
      </c>
      <c r="BN41" s="163">
        <f t="shared" si="11"/>
        <v>0</v>
      </c>
      <c r="BO41" s="163">
        <f t="shared" si="12"/>
        <v>0</v>
      </c>
      <c r="BP41" s="163">
        <f t="shared" si="13"/>
        <v>0</v>
      </c>
      <c r="BQ41" s="164">
        <f t="shared" si="14"/>
        <v>0</v>
      </c>
      <c r="BR41" s="165">
        <f t="shared" si="15"/>
        <v>0</v>
      </c>
      <c r="BS41" s="166">
        <f t="shared" si="23"/>
        <v>0</v>
      </c>
      <c r="BT41" s="163">
        <f t="shared" si="16"/>
        <v>0</v>
      </c>
      <c r="BU41" s="167">
        <f t="shared" si="17"/>
        <v>0</v>
      </c>
      <c r="BV41" s="164">
        <f t="shared" si="18"/>
        <v>0</v>
      </c>
      <c r="BW41" s="166">
        <f t="shared" si="24"/>
        <v>0</v>
      </c>
      <c r="BX41" s="170">
        <f t="shared" si="25"/>
        <v>0</v>
      </c>
      <c r="BY41" s="639"/>
      <c r="BZ41" s="167">
        <f t="shared" si="20"/>
        <v>0</v>
      </c>
      <c r="CA41" s="166">
        <f t="shared" si="2"/>
        <v>0</v>
      </c>
      <c r="CB41" s="163">
        <f t="shared" si="21"/>
        <v>0</v>
      </c>
      <c r="CC41" s="168">
        <f t="shared" si="22"/>
        <v>0</v>
      </c>
      <c r="CD41" s="184"/>
      <c r="CE41" s="185"/>
    </row>
    <row r="42" spans="1:84" ht="15" customHeight="1" x14ac:dyDescent="0.2">
      <c r="A42" s="56"/>
      <c r="B42" s="36"/>
      <c r="C42" s="37"/>
      <c r="D42" s="37"/>
      <c r="E42" s="38"/>
      <c r="F42" s="38"/>
      <c r="G42" s="38"/>
      <c r="H42" s="158">
        <f t="shared" si="3"/>
        <v>0</v>
      </c>
      <c r="I42" s="43"/>
      <c r="J42" s="39">
        <f t="shared" si="4"/>
        <v>0</v>
      </c>
      <c r="K42" s="40"/>
      <c r="L42" s="41"/>
      <c r="M42" s="42"/>
      <c r="N42" s="40"/>
      <c r="O42" s="41"/>
      <c r="P42" s="42"/>
      <c r="Q42" s="40"/>
      <c r="R42" s="41"/>
      <c r="S42" s="42"/>
      <c r="T42" s="40"/>
      <c r="U42" s="41"/>
      <c r="V42" s="42"/>
      <c r="W42" s="40"/>
      <c r="X42" s="41"/>
      <c r="Y42" s="42"/>
      <c r="Z42" s="40"/>
      <c r="AA42" s="41"/>
      <c r="AB42" s="42"/>
      <c r="AC42" s="40"/>
      <c r="AD42" s="41"/>
      <c r="AE42" s="42"/>
      <c r="AF42" s="40"/>
      <c r="AG42" s="41"/>
      <c r="AH42" s="42"/>
      <c r="AI42" s="40"/>
      <c r="AJ42" s="41"/>
      <c r="AK42" s="42"/>
      <c r="AL42" s="40"/>
      <c r="AM42" s="41"/>
      <c r="AN42" s="42"/>
      <c r="AO42" s="40"/>
      <c r="AP42" s="41"/>
      <c r="AQ42" s="159">
        <f t="shared" si="26"/>
        <v>0</v>
      </c>
      <c r="AR42" s="160">
        <f t="shared" si="6"/>
        <v>0</v>
      </c>
      <c r="AS42" s="180"/>
      <c r="AT42" s="41"/>
      <c r="AU42" s="41"/>
      <c r="AV42" s="41"/>
      <c r="AW42" s="41"/>
      <c r="AX42" s="41"/>
      <c r="AY42" s="180"/>
      <c r="AZ42" s="41"/>
      <c r="BA42" s="41"/>
      <c r="BB42" s="41"/>
      <c r="BC42" s="41"/>
      <c r="BD42" s="41"/>
      <c r="BE42" s="41"/>
      <c r="BF42" s="41"/>
      <c r="BG42" s="888">
        <f>'6'!L1298</f>
        <v>0</v>
      </c>
      <c r="BH42" s="887">
        <f>'6'!L1300</f>
        <v>0</v>
      </c>
      <c r="BI42" s="161">
        <f>IF('6'!C1302&gt;0,'6'!C1302,0)</f>
        <v>0</v>
      </c>
      <c r="BJ42" s="162">
        <f t="shared" si="7"/>
        <v>0</v>
      </c>
      <c r="BK42" s="163">
        <f t="shared" si="8"/>
        <v>0</v>
      </c>
      <c r="BL42" s="163">
        <f t="shared" si="9"/>
        <v>0</v>
      </c>
      <c r="BM42" s="163">
        <f t="shared" si="10"/>
        <v>0</v>
      </c>
      <c r="BN42" s="163">
        <f t="shared" si="11"/>
        <v>0</v>
      </c>
      <c r="BO42" s="163">
        <f t="shared" si="12"/>
        <v>0</v>
      </c>
      <c r="BP42" s="163">
        <f t="shared" si="13"/>
        <v>0</v>
      </c>
      <c r="BQ42" s="164">
        <f t="shared" si="14"/>
        <v>0</v>
      </c>
      <c r="BR42" s="165">
        <f t="shared" si="15"/>
        <v>0</v>
      </c>
      <c r="BS42" s="166">
        <f t="shared" si="23"/>
        <v>0</v>
      </c>
      <c r="BT42" s="163">
        <f t="shared" si="16"/>
        <v>0</v>
      </c>
      <c r="BU42" s="167">
        <f t="shared" si="17"/>
        <v>0</v>
      </c>
      <c r="BV42" s="164">
        <f t="shared" si="18"/>
        <v>0</v>
      </c>
      <c r="BW42" s="166">
        <f t="shared" si="24"/>
        <v>0</v>
      </c>
      <c r="BX42" s="170">
        <f t="shared" si="25"/>
        <v>0</v>
      </c>
      <c r="BY42" s="639"/>
      <c r="BZ42" s="167">
        <f t="shared" si="20"/>
        <v>0</v>
      </c>
      <c r="CA42" s="166">
        <f t="shared" si="2"/>
        <v>0</v>
      </c>
      <c r="CB42" s="163">
        <f t="shared" si="21"/>
        <v>0</v>
      </c>
      <c r="CC42" s="168">
        <f t="shared" si="22"/>
        <v>0</v>
      </c>
      <c r="CD42" s="184"/>
      <c r="CE42" s="185"/>
    </row>
    <row r="43" spans="1:84" ht="15" customHeight="1" x14ac:dyDescent="0.2">
      <c r="A43" s="56"/>
      <c r="B43" s="36"/>
      <c r="C43" s="37"/>
      <c r="D43" s="37"/>
      <c r="E43" s="38"/>
      <c r="F43" s="38"/>
      <c r="G43" s="38"/>
      <c r="H43" s="158">
        <f t="shared" si="3"/>
        <v>0</v>
      </c>
      <c r="I43" s="43"/>
      <c r="J43" s="39">
        <f t="shared" si="4"/>
        <v>0</v>
      </c>
      <c r="K43" s="40"/>
      <c r="L43" s="41"/>
      <c r="M43" s="42"/>
      <c r="N43" s="40"/>
      <c r="O43" s="41"/>
      <c r="P43" s="42"/>
      <c r="Q43" s="40"/>
      <c r="R43" s="41"/>
      <c r="S43" s="42"/>
      <c r="T43" s="40"/>
      <c r="U43" s="41"/>
      <c r="V43" s="42"/>
      <c r="W43" s="40"/>
      <c r="X43" s="41"/>
      <c r="Y43" s="42"/>
      <c r="Z43" s="40"/>
      <c r="AA43" s="41"/>
      <c r="AB43" s="42"/>
      <c r="AC43" s="40"/>
      <c r="AD43" s="41"/>
      <c r="AE43" s="42"/>
      <c r="AF43" s="40"/>
      <c r="AG43" s="41"/>
      <c r="AH43" s="42"/>
      <c r="AI43" s="40"/>
      <c r="AJ43" s="41"/>
      <c r="AK43" s="42"/>
      <c r="AL43" s="40"/>
      <c r="AM43" s="41"/>
      <c r="AN43" s="42"/>
      <c r="AO43" s="40"/>
      <c r="AP43" s="41"/>
      <c r="AQ43" s="159">
        <f t="shared" si="26"/>
        <v>0</v>
      </c>
      <c r="AR43" s="160">
        <f t="shared" si="6"/>
        <v>0</v>
      </c>
      <c r="AS43" s="180"/>
      <c r="AT43" s="41"/>
      <c r="AU43" s="41"/>
      <c r="AV43" s="41"/>
      <c r="AW43" s="41"/>
      <c r="AX43" s="41"/>
      <c r="AY43" s="180"/>
      <c r="AZ43" s="41"/>
      <c r="BA43" s="41"/>
      <c r="BB43" s="41"/>
      <c r="BC43" s="41"/>
      <c r="BD43" s="41"/>
      <c r="BE43" s="41"/>
      <c r="BF43" s="41"/>
      <c r="BG43" s="888">
        <f>'6'!L1335</f>
        <v>0</v>
      </c>
      <c r="BH43" s="887">
        <f>'6'!L1337</f>
        <v>0</v>
      </c>
      <c r="BI43" s="161">
        <f>IF('6'!C1339&gt;0,'6'!C1339,0)</f>
        <v>0</v>
      </c>
      <c r="BJ43" s="162">
        <f t="shared" si="7"/>
        <v>0</v>
      </c>
      <c r="BK43" s="163">
        <f t="shared" si="8"/>
        <v>0</v>
      </c>
      <c r="BL43" s="163">
        <f t="shared" si="9"/>
        <v>0</v>
      </c>
      <c r="BM43" s="163">
        <f t="shared" si="10"/>
        <v>0</v>
      </c>
      <c r="BN43" s="163">
        <f t="shared" si="11"/>
        <v>0</v>
      </c>
      <c r="BO43" s="163">
        <f t="shared" si="12"/>
        <v>0</v>
      </c>
      <c r="BP43" s="163">
        <f t="shared" si="13"/>
        <v>0</v>
      </c>
      <c r="BQ43" s="164">
        <f t="shared" si="14"/>
        <v>0</v>
      </c>
      <c r="BR43" s="165">
        <f t="shared" si="15"/>
        <v>0</v>
      </c>
      <c r="BS43" s="166">
        <f t="shared" si="23"/>
        <v>0</v>
      </c>
      <c r="BT43" s="163">
        <f t="shared" si="16"/>
        <v>0</v>
      </c>
      <c r="BU43" s="167">
        <f t="shared" si="17"/>
        <v>0</v>
      </c>
      <c r="BV43" s="164">
        <f t="shared" si="18"/>
        <v>0</v>
      </c>
      <c r="BW43" s="166">
        <f t="shared" si="24"/>
        <v>0</v>
      </c>
      <c r="BX43" s="170">
        <f t="shared" si="25"/>
        <v>0</v>
      </c>
      <c r="BY43" s="639"/>
      <c r="BZ43" s="167">
        <f t="shared" si="20"/>
        <v>0</v>
      </c>
      <c r="CA43" s="166">
        <f t="shared" si="2"/>
        <v>0</v>
      </c>
      <c r="CB43" s="163">
        <f t="shared" si="21"/>
        <v>0</v>
      </c>
      <c r="CC43" s="168">
        <f t="shared" si="22"/>
        <v>0</v>
      </c>
      <c r="CD43" s="184"/>
      <c r="CE43" s="185"/>
    </row>
    <row r="44" spans="1:84" ht="15" customHeight="1" x14ac:dyDescent="0.2">
      <c r="A44" s="56"/>
      <c r="B44" s="36"/>
      <c r="C44" s="37"/>
      <c r="D44" s="37"/>
      <c r="E44" s="38"/>
      <c r="F44" s="38"/>
      <c r="G44" s="38"/>
      <c r="H44" s="158">
        <f t="shared" si="3"/>
        <v>0</v>
      </c>
      <c r="I44" s="43"/>
      <c r="J44" s="39">
        <f t="shared" si="4"/>
        <v>0</v>
      </c>
      <c r="K44" s="40"/>
      <c r="L44" s="41"/>
      <c r="M44" s="42"/>
      <c r="N44" s="40"/>
      <c r="O44" s="41"/>
      <c r="P44" s="42"/>
      <c r="Q44" s="40"/>
      <c r="R44" s="41"/>
      <c r="S44" s="42"/>
      <c r="T44" s="40"/>
      <c r="U44" s="41"/>
      <c r="V44" s="42"/>
      <c r="W44" s="40"/>
      <c r="X44" s="41"/>
      <c r="Y44" s="42"/>
      <c r="Z44" s="40"/>
      <c r="AA44" s="41"/>
      <c r="AB44" s="42"/>
      <c r="AC44" s="40"/>
      <c r="AD44" s="41"/>
      <c r="AE44" s="42"/>
      <c r="AF44" s="40"/>
      <c r="AG44" s="41"/>
      <c r="AH44" s="42"/>
      <c r="AI44" s="40"/>
      <c r="AJ44" s="41"/>
      <c r="AK44" s="42"/>
      <c r="AL44" s="40"/>
      <c r="AM44" s="41"/>
      <c r="AN44" s="42"/>
      <c r="AO44" s="40"/>
      <c r="AP44" s="41"/>
      <c r="AQ44" s="159">
        <f t="shared" si="26"/>
        <v>0</v>
      </c>
      <c r="AR44" s="160">
        <f t="shared" si="6"/>
        <v>0</v>
      </c>
      <c r="AS44" s="180"/>
      <c r="AT44" s="41"/>
      <c r="AU44" s="41"/>
      <c r="AV44" s="41"/>
      <c r="AW44" s="41"/>
      <c r="AX44" s="41"/>
      <c r="AY44" s="180"/>
      <c r="AZ44" s="41"/>
      <c r="BA44" s="41"/>
      <c r="BB44" s="41"/>
      <c r="BC44" s="41"/>
      <c r="BD44" s="41"/>
      <c r="BE44" s="41"/>
      <c r="BF44" s="41"/>
      <c r="BG44" s="888">
        <f>'6'!L1372</f>
        <v>0</v>
      </c>
      <c r="BH44" s="887">
        <f>'6'!L1374</f>
        <v>0</v>
      </c>
      <c r="BI44" s="161">
        <f>IF('6'!C1376&gt;0,'6'!C1376,0)</f>
        <v>0</v>
      </c>
      <c r="BJ44" s="162">
        <f t="shared" si="7"/>
        <v>0</v>
      </c>
      <c r="BK44" s="163">
        <f t="shared" si="8"/>
        <v>0</v>
      </c>
      <c r="BL44" s="163">
        <f t="shared" si="9"/>
        <v>0</v>
      </c>
      <c r="BM44" s="163">
        <f t="shared" si="10"/>
        <v>0</v>
      </c>
      <c r="BN44" s="163">
        <f t="shared" si="11"/>
        <v>0</v>
      </c>
      <c r="BO44" s="163">
        <f t="shared" si="12"/>
        <v>0</v>
      </c>
      <c r="BP44" s="163">
        <f t="shared" si="13"/>
        <v>0</v>
      </c>
      <c r="BQ44" s="164">
        <f t="shared" si="14"/>
        <v>0</v>
      </c>
      <c r="BR44" s="165">
        <f t="shared" si="15"/>
        <v>0</v>
      </c>
      <c r="BS44" s="166">
        <f t="shared" si="23"/>
        <v>0</v>
      </c>
      <c r="BT44" s="163">
        <f t="shared" si="16"/>
        <v>0</v>
      </c>
      <c r="BU44" s="167">
        <f t="shared" si="17"/>
        <v>0</v>
      </c>
      <c r="BV44" s="164">
        <f t="shared" si="18"/>
        <v>0</v>
      </c>
      <c r="BW44" s="166">
        <f t="shared" si="24"/>
        <v>0</v>
      </c>
      <c r="BX44" s="170">
        <f t="shared" si="25"/>
        <v>0</v>
      </c>
      <c r="BY44" s="639"/>
      <c r="BZ44" s="167">
        <f t="shared" si="20"/>
        <v>0</v>
      </c>
      <c r="CA44" s="166">
        <f t="shared" si="2"/>
        <v>0</v>
      </c>
      <c r="CB44" s="163">
        <f t="shared" si="21"/>
        <v>0</v>
      </c>
      <c r="CC44" s="168">
        <f t="shared" si="22"/>
        <v>0</v>
      </c>
      <c r="CD44" s="184"/>
      <c r="CE44" s="185"/>
    </row>
    <row r="45" spans="1:84" ht="15" customHeight="1" x14ac:dyDescent="0.2">
      <c r="A45" s="56"/>
      <c r="B45" s="36"/>
      <c r="C45" s="37"/>
      <c r="D45" s="37"/>
      <c r="E45" s="38"/>
      <c r="F45" s="38"/>
      <c r="G45" s="38"/>
      <c r="H45" s="158">
        <f t="shared" si="3"/>
        <v>0</v>
      </c>
      <c r="I45" s="43"/>
      <c r="J45" s="39">
        <f t="shared" si="4"/>
        <v>0</v>
      </c>
      <c r="K45" s="40"/>
      <c r="L45" s="41"/>
      <c r="M45" s="42"/>
      <c r="N45" s="40"/>
      <c r="O45" s="41"/>
      <c r="P45" s="42"/>
      <c r="Q45" s="40"/>
      <c r="R45" s="41"/>
      <c r="S45" s="42"/>
      <c r="T45" s="40"/>
      <c r="U45" s="41"/>
      <c r="V45" s="42"/>
      <c r="W45" s="40"/>
      <c r="X45" s="41"/>
      <c r="Y45" s="42"/>
      <c r="Z45" s="40"/>
      <c r="AA45" s="41"/>
      <c r="AB45" s="42"/>
      <c r="AC45" s="40"/>
      <c r="AD45" s="41"/>
      <c r="AE45" s="42"/>
      <c r="AF45" s="40"/>
      <c r="AG45" s="41"/>
      <c r="AH45" s="42"/>
      <c r="AI45" s="40"/>
      <c r="AJ45" s="41"/>
      <c r="AK45" s="42"/>
      <c r="AL45" s="40"/>
      <c r="AM45" s="41"/>
      <c r="AN45" s="42"/>
      <c r="AO45" s="40"/>
      <c r="AP45" s="41"/>
      <c r="AQ45" s="159">
        <f t="shared" si="26"/>
        <v>0</v>
      </c>
      <c r="AR45" s="160">
        <f t="shared" si="6"/>
        <v>0</v>
      </c>
      <c r="AS45" s="180"/>
      <c r="AT45" s="41"/>
      <c r="AU45" s="41"/>
      <c r="AV45" s="41"/>
      <c r="AW45" s="41"/>
      <c r="AX45" s="41"/>
      <c r="AY45" s="180"/>
      <c r="AZ45" s="41"/>
      <c r="BA45" s="41"/>
      <c r="BB45" s="41"/>
      <c r="BC45" s="41"/>
      <c r="BD45" s="41"/>
      <c r="BE45" s="41"/>
      <c r="BF45" s="41"/>
      <c r="BG45" s="888">
        <f>'6'!L1409</f>
        <v>0</v>
      </c>
      <c r="BH45" s="887">
        <f>'6'!L1411</f>
        <v>0</v>
      </c>
      <c r="BI45" s="161">
        <f>IF('6'!C1413&gt;0,'6'!C1413,0)</f>
        <v>0</v>
      </c>
      <c r="BJ45" s="162">
        <f t="shared" si="7"/>
        <v>0</v>
      </c>
      <c r="BK45" s="163">
        <f t="shared" si="8"/>
        <v>0</v>
      </c>
      <c r="BL45" s="163">
        <f t="shared" si="9"/>
        <v>0</v>
      </c>
      <c r="BM45" s="163">
        <f t="shared" si="10"/>
        <v>0</v>
      </c>
      <c r="BN45" s="163">
        <f t="shared" si="11"/>
        <v>0</v>
      </c>
      <c r="BO45" s="163">
        <f t="shared" si="12"/>
        <v>0</v>
      </c>
      <c r="BP45" s="163">
        <f t="shared" si="13"/>
        <v>0</v>
      </c>
      <c r="BQ45" s="164">
        <f t="shared" si="14"/>
        <v>0</v>
      </c>
      <c r="BR45" s="165">
        <f t="shared" si="15"/>
        <v>0</v>
      </c>
      <c r="BS45" s="166">
        <f t="shared" si="23"/>
        <v>0</v>
      </c>
      <c r="BT45" s="163">
        <f t="shared" si="16"/>
        <v>0</v>
      </c>
      <c r="BU45" s="167">
        <f t="shared" si="17"/>
        <v>0</v>
      </c>
      <c r="BV45" s="164">
        <f t="shared" si="18"/>
        <v>0</v>
      </c>
      <c r="BW45" s="166">
        <f t="shared" si="24"/>
        <v>0</v>
      </c>
      <c r="BX45" s="170">
        <f t="shared" si="25"/>
        <v>0</v>
      </c>
      <c r="BY45" s="639"/>
      <c r="BZ45" s="167">
        <f t="shared" si="20"/>
        <v>0</v>
      </c>
      <c r="CA45" s="166">
        <f t="shared" si="2"/>
        <v>0</v>
      </c>
      <c r="CB45" s="163">
        <f t="shared" si="21"/>
        <v>0</v>
      </c>
      <c r="CC45" s="168">
        <f t="shared" si="22"/>
        <v>0</v>
      </c>
      <c r="CD45" s="184"/>
      <c r="CE45" s="185"/>
    </row>
    <row r="46" spans="1:84" ht="15" customHeight="1" x14ac:dyDescent="0.2">
      <c r="A46" s="56"/>
      <c r="B46" s="36"/>
      <c r="C46" s="37"/>
      <c r="D46" s="37"/>
      <c r="E46" s="38"/>
      <c r="F46" s="38"/>
      <c r="G46" s="38"/>
      <c r="H46" s="158">
        <f t="shared" si="3"/>
        <v>0</v>
      </c>
      <c r="I46" s="43"/>
      <c r="J46" s="39">
        <f t="shared" si="4"/>
        <v>0</v>
      </c>
      <c r="K46" s="40"/>
      <c r="L46" s="41"/>
      <c r="M46" s="42"/>
      <c r="N46" s="40"/>
      <c r="O46" s="41"/>
      <c r="P46" s="42"/>
      <c r="Q46" s="40"/>
      <c r="R46" s="41"/>
      <c r="S46" s="42"/>
      <c r="T46" s="40"/>
      <c r="U46" s="41"/>
      <c r="V46" s="42"/>
      <c r="W46" s="40"/>
      <c r="X46" s="41"/>
      <c r="Y46" s="42"/>
      <c r="Z46" s="40"/>
      <c r="AA46" s="41"/>
      <c r="AB46" s="42"/>
      <c r="AC46" s="40"/>
      <c r="AD46" s="41"/>
      <c r="AE46" s="42"/>
      <c r="AF46" s="40"/>
      <c r="AG46" s="41"/>
      <c r="AH46" s="42"/>
      <c r="AI46" s="40"/>
      <c r="AJ46" s="41"/>
      <c r="AK46" s="42"/>
      <c r="AL46" s="40"/>
      <c r="AM46" s="41"/>
      <c r="AN46" s="42"/>
      <c r="AO46" s="40"/>
      <c r="AP46" s="41"/>
      <c r="AQ46" s="159">
        <f t="shared" si="26"/>
        <v>0</v>
      </c>
      <c r="AR46" s="160">
        <f t="shared" si="6"/>
        <v>0</v>
      </c>
      <c r="AS46" s="180"/>
      <c r="AT46" s="41"/>
      <c r="AU46" s="41"/>
      <c r="AV46" s="41"/>
      <c r="AW46" s="41"/>
      <c r="AX46" s="41"/>
      <c r="AY46" s="180"/>
      <c r="AZ46" s="41"/>
      <c r="BA46" s="41"/>
      <c r="BB46" s="41"/>
      <c r="BC46" s="41"/>
      <c r="BD46" s="41"/>
      <c r="BE46" s="41"/>
      <c r="BF46" s="41"/>
      <c r="BG46" s="888">
        <f>'6'!L1446</f>
        <v>0</v>
      </c>
      <c r="BH46" s="887">
        <f>'6'!L1448</f>
        <v>0</v>
      </c>
      <c r="BI46" s="161">
        <f>IF('6'!C1450&gt;0,'6'!C1450,0)</f>
        <v>0</v>
      </c>
      <c r="BJ46" s="162">
        <f t="shared" si="7"/>
        <v>0</v>
      </c>
      <c r="BK46" s="163">
        <f t="shared" si="8"/>
        <v>0</v>
      </c>
      <c r="BL46" s="163">
        <f t="shared" si="9"/>
        <v>0</v>
      </c>
      <c r="BM46" s="163">
        <f t="shared" si="10"/>
        <v>0</v>
      </c>
      <c r="BN46" s="163">
        <f t="shared" si="11"/>
        <v>0</v>
      </c>
      <c r="BO46" s="163">
        <f t="shared" si="12"/>
        <v>0</v>
      </c>
      <c r="BP46" s="163">
        <f t="shared" si="13"/>
        <v>0</v>
      </c>
      <c r="BQ46" s="164">
        <f t="shared" si="14"/>
        <v>0</v>
      </c>
      <c r="BR46" s="165">
        <f t="shared" si="15"/>
        <v>0</v>
      </c>
      <c r="BS46" s="166">
        <f t="shared" si="23"/>
        <v>0</v>
      </c>
      <c r="BT46" s="163">
        <f t="shared" si="16"/>
        <v>0</v>
      </c>
      <c r="BU46" s="167">
        <f t="shared" si="17"/>
        <v>0</v>
      </c>
      <c r="BV46" s="164">
        <f t="shared" si="18"/>
        <v>0</v>
      </c>
      <c r="BW46" s="166">
        <f t="shared" si="24"/>
        <v>0</v>
      </c>
      <c r="BX46" s="170">
        <f t="shared" si="25"/>
        <v>0</v>
      </c>
      <c r="BY46" s="639"/>
      <c r="BZ46" s="167">
        <f t="shared" si="20"/>
        <v>0</v>
      </c>
      <c r="CA46" s="166">
        <f t="shared" si="2"/>
        <v>0</v>
      </c>
      <c r="CB46" s="163">
        <f t="shared" si="21"/>
        <v>0</v>
      </c>
      <c r="CC46" s="168">
        <f t="shared" si="22"/>
        <v>0</v>
      </c>
      <c r="CD46" s="184"/>
      <c r="CE46" s="185"/>
    </row>
    <row r="47" spans="1:84" ht="15" customHeight="1" x14ac:dyDescent="0.2">
      <c r="A47" s="56"/>
      <c r="B47" s="36"/>
      <c r="C47" s="37"/>
      <c r="D47" s="37"/>
      <c r="E47" s="38"/>
      <c r="F47" s="38"/>
      <c r="G47" s="38"/>
      <c r="H47" s="158">
        <f t="shared" si="3"/>
        <v>0</v>
      </c>
      <c r="I47" s="43"/>
      <c r="J47" s="39">
        <f t="shared" si="4"/>
        <v>0</v>
      </c>
      <c r="K47" s="40"/>
      <c r="L47" s="41"/>
      <c r="M47" s="42"/>
      <c r="N47" s="40"/>
      <c r="O47" s="41"/>
      <c r="P47" s="42"/>
      <c r="Q47" s="40"/>
      <c r="R47" s="41"/>
      <c r="S47" s="42"/>
      <c r="T47" s="40"/>
      <c r="U47" s="41"/>
      <c r="V47" s="42"/>
      <c r="W47" s="40"/>
      <c r="X47" s="41"/>
      <c r="Y47" s="42"/>
      <c r="Z47" s="40"/>
      <c r="AA47" s="41"/>
      <c r="AB47" s="42"/>
      <c r="AC47" s="40"/>
      <c r="AD47" s="41"/>
      <c r="AE47" s="42"/>
      <c r="AF47" s="40"/>
      <c r="AG47" s="41"/>
      <c r="AH47" s="42"/>
      <c r="AI47" s="40"/>
      <c r="AJ47" s="41"/>
      <c r="AK47" s="42"/>
      <c r="AL47" s="40"/>
      <c r="AM47" s="41"/>
      <c r="AN47" s="42"/>
      <c r="AO47" s="40"/>
      <c r="AP47" s="41"/>
      <c r="AQ47" s="159">
        <f t="shared" si="26"/>
        <v>0</v>
      </c>
      <c r="AR47" s="160">
        <f t="shared" si="6"/>
        <v>0</v>
      </c>
      <c r="AS47" s="180"/>
      <c r="AT47" s="41"/>
      <c r="AU47" s="41"/>
      <c r="AV47" s="41"/>
      <c r="AW47" s="41"/>
      <c r="AX47" s="41"/>
      <c r="AY47" s="180"/>
      <c r="AZ47" s="41"/>
      <c r="BA47" s="41"/>
      <c r="BB47" s="41"/>
      <c r="BC47" s="41"/>
      <c r="BD47" s="41"/>
      <c r="BE47" s="41"/>
      <c r="BF47" s="41"/>
      <c r="BG47" s="888">
        <f>'6'!L1483</f>
        <v>0</v>
      </c>
      <c r="BH47" s="887">
        <f>'6'!L1485</f>
        <v>0</v>
      </c>
      <c r="BI47" s="161">
        <f>IF('6'!C1487&gt;0,'6'!C1487,0)</f>
        <v>0</v>
      </c>
      <c r="BJ47" s="162">
        <f t="shared" si="7"/>
        <v>0</v>
      </c>
      <c r="BK47" s="163">
        <f t="shared" si="8"/>
        <v>0</v>
      </c>
      <c r="BL47" s="163">
        <f t="shared" si="9"/>
        <v>0</v>
      </c>
      <c r="BM47" s="163">
        <f t="shared" si="10"/>
        <v>0</v>
      </c>
      <c r="BN47" s="163">
        <f t="shared" si="11"/>
        <v>0</v>
      </c>
      <c r="BO47" s="163">
        <f t="shared" si="12"/>
        <v>0</v>
      </c>
      <c r="BP47" s="163">
        <f t="shared" si="13"/>
        <v>0</v>
      </c>
      <c r="BQ47" s="164">
        <f t="shared" si="14"/>
        <v>0</v>
      </c>
      <c r="BR47" s="165">
        <f t="shared" si="15"/>
        <v>0</v>
      </c>
      <c r="BS47" s="166">
        <f t="shared" si="23"/>
        <v>0</v>
      </c>
      <c r="BT47" s="163">
        <f t="shared" si="16"/>
        <v>0</v>
      </c>
      <c r="BU47" s="167">
        <f t="shared" si="17"/>
        <v>0</v>
      </c>
      <c r="BV47" s="164">
        <f t="shared" si="18"/>
        <v>0</v>
      </c>
      <c r="BW47" s="166">
        <f t="shared" si="24"/>
        <v>0</v>
      </c>
      <c r="BX47" s="170">
        <f t="shared" si="25"/>
        <v>0</v>
      </c>
      <c r="BY47" s="639"/>
      <c r="BZ47" s="167">
        <f t="shared" si="20"/>
        <v>0</v>
      </c>
      <c r="CA47" s="166">
        <f t="shared" si="2"/>
        <v>0</v>
      </c>
      <c r="CB47" s="163">
        <f t="shared" si="21"/>
        <v>0</v>
      </c>
      <c r="CC47" s="168">
        <f t="shared" si="22"/>
        <v>0</v>
      </c>
      <c r="CD47" s="184"/>
      <c r="CE47" s="185"/>
    </row>
    <row r="48" spans="1:84" ht="15" customHeight="1" x14ac:dyDescent="0.2">
      <c r="A48" s="56"/>
      <c r="B48" s="36"/>
      <c r="C48" s="37"/>
      <c r="D48" s="37"/>
      <c r="E48" s="38"/>
      <c r="F48" s="38"/>
      <c r="G48" s="38"/>
      <c r="H48" s="158">
        <f t="shared" si="3"/>
        <v>0</v>
      </c>
      <c r="I48" s="43"/>
      <c r="J48" s="39">
        <f t="shared" si="4"/>
        <v>0</v>
      </c>
      <c r="K48" s="40"/>
      <c r="L48" s="41"/>
      <c r="M48" s="42"/>
      <c r="N48" s="40"/>
      <c r="O48" s="41"/>
      <c r="P48" s="42"/>
      <c r="Q48" s="40"/>
      <c r="R48" s="41"/>
      <c r="S48" s="42"/>
      <c r="T48" s="40"/>
      <c r="U48" s="41"/>
      <c r="V48" s="42"/>
      <c r="W48" s="40"/>
      <c r="X48" s="41"/>
      <c r="Y48" s="42"/>
      <c r="Z48" s="40"/>
      <c r="AA48" s="41"/>
      <c r="AB48" s="42"/>
      <c r="AC48" s="40"/>
      <c r="AD48" s="41"/>
      <c r="AE48" s="42"/>
      <c r="AF48" s="40"/>
      <c r="AG48" s="41"/>
      <c r="AH48" s="42"/>
      <c r="AI48" s="40"/>
      <c r="AJ48" s="41"/>
      <c r="AK48" s="42"/>
      <c r="AL48" s="40"/>
      <c r="AM48" s="41"/>
      <c r="AN48" s="42"/>
      <c r="AO48" s="40"/>
      <c r="AP48" s="41"/>
      <c r="AQ48" s="159">
        <f t="shared" si="26"/>
        <v>0</v>
      </c>
      <c r="AR48" s="160">
        <f t="shared" si="6"/>
        <v>0</v>
      </c>
      <c r="AS48" s="180"/>
      <c r="AT48" s="41"/>
      <c r="AU48" s="41"/>
      <c r="AV48" s="41"/>
      <c r="AW48" s="41"/>
      <c r="AX48" s="41"/>
      <c r="AY48" s="180"/>
      <c r="AZ48" s="41"/>
      <c r="BA48" s="41"/>
      <c r="BB48" s="41"/>
      <c r="BC48" s="41"/>
      <c r="BD48" s="41"/>
      <c r="BE48" s="41"/>
      <c r="BF48" s="41"/>
      <c r="BG48" s="888">
        <f>'6'!L1520</f>
        <v>0</v>
      </c>
      <c r="BH48" s="887">
        <f>'6'!L1522</f>
        <v>0</v>
      </c>
      <c r="BI48" s="161">
        <f>IF('6'!C1524&gt;0,'6'!C1524,0)</f>
        <v>0</v>
      </c>
      <c r="BJ48" s="162">
        <f t="shared" si="7"/>
        <v>0</v>
      </c>
      <c r="BK48" s="163">
        <f t="shared" si="8"/>
        <v>0</v>
      </c>
      <c r="BL48" s="163">
        <f t="shared" si="9"/>
        <v>0</v>
      </c>
      <c r="BM48" s="163">
        <f t="shared" si="10"/>
        <v>0</v>
      </c>
      <c r="BN48" s="163">
        <f t="shared" si="11"/>
        <v>0</v>
      </c>
      <c r="BO48" s="163">
        <f t="shared" si="12"/>
        <v>0</v>
      </c>
      <c r="BP48" s="163">
        <f t="shared" si="13"/>
        <v>0</v>
      </c>
      <c r="BQ48" s="164">
        <f t="shared" si="14"/>
        <v>0</v>
      </c>
      <c r="BR48" s="165">
        <f t="shared" si="15"/>
        <v>0</v>
      </c>
      <c r="BS48" s="166">
        <f t="shared" si="23"/>
        <v>0</v>
      </c>
      <c r="BT48" s="163">
        <f t="shared" si="16"/>
        <v>0</v>
      </c>
      <c r="BU48" s="167">
        <f t="shared" si="17"/>
        <v>0</v>
      </c>
      <c r="BV48" s="164">
        <f t="shared" si="18"/>
        <v>0</v>
      </c>
      <c r="BW48" s="166">
        <f t="shared" si="24"/>
        <v>0</v>
      </c>
      <c r="BX48" s="170">
        <f t="shared" si="25"/>
        <v>0</v>
      </c>
      <c r="BY48" s="639"/>
      <c r="BZ48" s="167">
        <f t="shared" si="20"/>
        <v>0</v>
      </c>
      <c r="CA48" s="166">
        <f t="shared" si="2"/>
        <v>0</v>
      </c>
      <c r="CB48" s="163">
        <f t="shared" si="21"/>
        <v>0</v>
      </c>
      <c r="CC48" s="168">
        <f t="shared" si="22"/>
        <v>0</v>
      </c>
      <c r="CD48" s="184"/>
      <c r="CE48" s="185"/>
    </row>
    <row r="49" spans="1:83" ht="15" customHeight="1" x14ac:dyDescent="0.2">
      <c r="A49" s="56"/>
      <c r="B49" s="36"/>
      <c r="C49" s="37"/>
      <c r="D49" s="37"/>
      <c r="E49" s="38"/>
      <c r="F49" s="38"/>
      <c r="G49" s="38"/>
      <c r="H49" s="158">
        <f t="shared" si="3"/>
        <v>0</v>
      </c>
      <c r="I49" s="43"/>
      <c r="J49" s="39">
        <f t="shared" si="4"/>
        <v>0</v>
      </c>
      <c r="K49" s="40"/>
      <c r="L49" s="41"/>
      <c r="M49" s="42"/>
      <c r="N49" s="40"/>
      <c r="O49" s="41"/>
      <c r="P49" s="42"/>
      <c r="Q49" s="40"/>
      <c r="R49" s="41"/>
      <c r="S49" s="42"/>
      <c r="T49" s="40"/>
      <c r="U49" s="41"/>
      <c r="V49" s="42"/>
      <c r="W49" s="40"/>
      <c r="X49" s="41"/>
      <c r="Y49" s="42"/>
      <c r="Z49" s="40"/>
      <c r="AA49" s="41"/>
      <c r="AB49" s="42"/>
      <c r="AC49" s="40"/>
      <c r="AD49" s="41"/>
      <c r="AE49" s="42"/>
      <c r="AF49" s="40"/>
      <c r="AG49" s="41"/>
      <c r="AH49" s="42"/>
      <c r="AI49" s="40"/>
      <c r="AJ49" s="41"/>
      <c r="AK49" s="42"/>
      <c r="AL49" s="40"/>
      <c r="AM49" s="41"/>
      <c r="AN49" s="42"/>
      <c r="AO49" s="40"/>
      <c r="AP49" s="41"/>
      <c r="AQ49" s="159">
        <f t="shared" si="26"/>
        <v>0</v>
      </c>
      <c r="AR49" s="160">
        <f t="shared" si="6"/>
        <v>0</v>
      </c>
      <c r="AS49" s="180"/>
      <c r="AT49" s="41"/>
      <c r="AU49" s="41"/>
      <c r="AV49" s="41"/>
      <c r="AW49" s="41"/>
      <c r="AX49" s="41"/>
      <c r="AY49" s="180"/>
      <c r="AZ49" s="41"/>
      <c r="BA49" s="41"/>
      <c r="BB49" s="41"/>
      <c r="BC49" s="41"/>
      <c r="BD49" s="41"/>
      <c r="BE49" s="41"/>
      <c r="BF49" s="41"/>
      <c r="BG49" s="888">
        <f>'6'!L1557</f>
        <v>0</v>
      </c>
      <c r="BH49" s="887">
        <f>'6'!L1559</f>
        <v>0</v>
      </c>
      <c r="BI49" s="161">
        <f>IF('6'!C1561&gt;0,'6'!C1561,0)</f>
        <v>0</v>
      </c>
      <c r="BJ49" s="162">
        <f t="shared" si="7"/>
        <v>0</v>
      </c>
      <c r="BK49" s="163">
        <f t="shared" si="8"/>
        <v>0</v>
      </c>
      <c r="BL49" s="163">
        <f t="shared" si="9"/>
        <v>0</v>
      </c>
      <c r="BM49" s="163">
        <f t="shared" si="10"/>
        <v>0</v>
      </c>
      <c r="BN49" s="163">
        <f t="shared" si="11"/>
        <v>0</v>
      </c>
      <c r="BO49" s="163">
        <f t="shared" si="12"/>
        <v>0</v>
      </c>
      <c r="BP49" s="163">
        <f t="shared" si="13"/>
        <v>0</v>
      </c>
      <c r="BQ49" s="164">
        <f t="shared" si="14"/>
        <v>0</v>
      </c>
      <c r="BR49" s="165">
        <f t="shared" si="15"/>
        <v>0</v>
      </c>
      <c r="BS49" s="166">
        <f t="shared" si="23"/>
        <v>0</v>
      </c>
      <c r="BT49" s="163">
        <f t="shared" si="16"/>
        <v>0</v>
      </c>
      <c r="BU49" s="167">
        <f t="shared" si="17"/>
        <v>0</v>
      </c>
      <c r="BV49" s="164">
        <f t="shared" si="18"/>
        <v>0</v>
      </c>
      <c r="BW49" s="166">
        <f t="shared" si="24"/>
        <v>0</v>
      </c>
      <c r="BX49" s="170">
        <f t="shared" si="25"/>
        <v>0</v>
      </c>
      <c r="BY49" s="639"/>
      <c r="BZ49" s="167">
        <f t="shared" si="20"/>
        <v>0</v>
      </c>
      <c r="CA49" s="166">
        <f t="shared" si="2"/>
        <v>0</v>
      </c>
      <c r="CB49" s="163">
        <f t="shared" si="21"/>
        <v>0</v>
      </c>
      <c r="CC49" s="168">
        <f t="shared" si="22"/>
        <v>0</v>
      </c>
      <c r="CD49" s="184"/>
      <c r="CE49" s="185"/>
    </row>
    <row r="50" spans="1:83" ht="15" customHeight="1" x14ac:dyDescent="0.2">
      <c r="A50" s="56"/>
      <c r="B50" s="36"/>
      <c r="C50" s="37"/>
      <c r="D50" s="37"/>
      <c r="E50" s="38"/>
      <c r="F50" s="38"/>
      <c r="G50" s="38"/>
      <c r="H50" s="158">
        <f t="shared" si="3"/>
        <v>0</v>
      </c>
      <c r="I50" s="43"/>
      <c r="J50" s="39">
        <f t="shared" si="4"/>
        <v>0</v>
      </c>
      <c r="K50" s="40"/>
      <c r="L50" s="41"/>
      <c r="M50" s="42"/>
      <c r="N50" s="40"/>
      <c r="O50" s="41"/>
      <c r="P50" s="42"/>
      <c r="Q50" s="40"/>
      <c r="R50" s="41"/>
      <c r="S50" s="42"/>
      <c r="T50" s="40"/>
      <c r="U50" s="41"/>
      <c r="V50" s="42"/>
      <c r="W50" s="40"/>
      <c r="X50" s="41"/>
      <c r="Y50" s="42"/>
      <c r="Z50" s="40"/>
      <c r="AA50" s="41"/>
      <c r="AB50" s="42"/>
      <c r="AC50" s="40"/>
      <c r="AD50" s="41"/>
      <c r="AE50" s="42"/>
      <c r="AF50" s="40"/>
      <c r="AG50" s="41"/>
      <c r="AH50" s="42"/>
      <c r="AI50" s="40"/>
      <c r="AJ50" s="41"/>
      <c r="AK50" s="42"/>
      <c r="AL50" s="40"/>
      <c r="AM50" s="41"/>
      <c r="AN50" s="42"/>
      <c r="AO50" s="40"/>
      <c r="AP50" s="41"/>
      <c r="AQ50" s="159">
        <f t="shared" si="26"/>
        <v>0</v>
      </c>
      <c r="AR50" s="160">
        <f t="shared" si="6"/>
        <v>0</v>
      </c>
      <c r="AS50" s="180"/>
      <c r="AT50" s="41"/>
      <c r="AU50" s="41"/>
      <c r="AV50" s="41"/>
      <c r="AW50" s="41"/>
      <c r="AX50" s="41"/>
      <c r="AY50" s="180"/>
      <c r="AZ50" s="41"/>
      <c r="BA50" s="41"/>
      <c r="BB50" s="41"/>
      <c r="BC50" s="41"/>
      <c r="BD50" s="41"/>
      <c r="BE50" s="41"/>
      <c r="BF50" s="41"/>
      <c r="BG50" s="888">
        <f>'6'!L1594</f>
        <v>0</v>
      </c>
      <c r="BH50" s="887">
        <f>'6'!L1596</f>
        <v>0</v>
      </c>
      <c r="BI50" s="161">
        <f>IF('6'!C1598&gt;0,'6'!C1598,0)</f>
        <v>0</v>
      </c>
      <c r="BJ50" s="162">
        <f t="shared" si="7"/>
        <v>0</v>
      </c>
      <c r="BK50" s="163">
        <f t="shared" si="8"/>
        <v>0</v>
      </c>
      <c r="BL50" s="163">
        <f t="shared" si="9"/>
        <v>0</v>
      </c>
      <c r="BM50" s="163">
        <f t="shared" si="10"/>
        <v>0</v>
      </c>
      <c r="BN50" s="163">
        <f t="shared" si="11"/>
        <v>0</v>
      </c>
      <c r="BO50" s="163">
        <f t="shared" si="12"/>
        <v>0</v>
      </c>
      <c r="BP50" s="163">
        <f t="shared" si="13"/>
        <v>0</v>
      </c>
      <c r="BQ50" s="164">
        <f t="shared" si="14"/>
        <v>0</v>
      </c>
      <c r="BR50" s="165">
        <f t="shared" si="15"/>
        <v>0</v>
      </c>
      <c r="BS50" s="166">
        <f t="shared" si="23"/>
        <v>0</v>
      </c>
      <c r="BT50" s="163">
        <f t="shared" si="16"/>
        <v>0</v>
      </c>
      <c r="BU50" s="167">
        <f t="shared" si="17"/>
        <v>0</v>
      </c>
      <c r="BV50" s="164">
        <f t="shared" si="18"/>
        <v>0</v>
      </c>
      <c r="BW50" s="166">
        <f t="shared" si="24"/>
        <v>0</v>
      </c>
      <c r="BX50" s="170">
        <f t="shared" si="25"/>
        <v>0</v>
      </c>
      <c r="BY50" s="639"/>
      <c r="BZ50" s="167">
        <f t="shared" si="20"/>
        <v>0</v>
      </c>
      <c r="CA50" s="166">
        <f t="shared" si="2"/>
        <v>0</v>
      </c>
      <c r="CB50" s="163">
        <f t="shared" si="21"/>
        <v>0</v>
      </c>
      <c r="CC50" s="168">
        <f t="shared" si="22"/>
        <v>0</v>
      </c>
      <c r="CD50" s="184"/>
      <c r="CE50" s="185"/>
    </row>
    <row r="51" spans="1:83" ht="15" customHeight="1" x14ac:dyDescent="0.2">
      <c r="A51" s="56"/>
      <c r="B51" s="36"/>
      <c r="C51" s="37"/>
      <c r="D51" s="37"/>
      <c r="E51" s="38"/>
      <c r="F51" s="38"/>
      <c r="G51" s="38"/>
      <c r="H51" s="158">
        <f t="shared" si="3"/>
        <v>0</v>
      </c>
      <c r="I51" s="43"/>
      <c r="J51" s="39">
        <f t="shared" si="4"/>
        <v>0</v>
      </c>
      <c r="K51" s="40"/>
      <c r="L51" s="41"/>
      <c r="M51" s="42"/>
      <c r="N51" s="40"/>
      <c r="O51" s="41"/>
      <c r="P51" s="42"/>
      <c r="Q51" s="40"/>
      <c r="R51" s="41"/>
      <c r="S51" s="42"/>
      <c r="T51" s="40"/>
      <c r="U51" s="41"/>
      <c r="V51" s="42"/>
      <c r="W51" s="40"/>
      <c r="X51" s="41"/>
      <c r="Y51" s="42"/>
      <c r="Z51" s="40"/>
      <c r="AA51" s="41"/>
      <c r="AB51" s="42"/>
      <c r="AC51" s="40"/>
      <c r="AD51" s="41"/>
      <c r="AE51" s="42"/>
      <c r="AF51" s="40"/>
      <c r="AG51" s="41"/>
      <c r="AH51" s="42"/>
      <c r="AI51" s="40"/>
      <c r="AJ51" s="41"/>
      <c r="AK51" s="42"/>
      <c r="AL51" s="40"/>
      <c r="AM51" s="41"/>
      <c r="AN51" s="42"/>
      <c r="AO51" s="40"/>
      <c r="AP51" s="41"/>
      <c r="AQ51" s="159">
        <f t="shared" si="26"/>
        <v>0</v>
      </c>
      <c r="AR51" s="160">
        <f t="shared" si="6"/>
        <v>0</v>
      </c>
      <c r="AS51" s="180"/>
      <c r="AT51" s="41"/>
      <c r="AU51" s="41"/>
      <c r="AV51" s="41"/>
      <c r="AW51" s="41"/>
      <c r="AX51" s="41"/>
      <c r="AY51" s="180"/>
      <c r="AZ51" s="41"/>
      <c r="BA51" s="41"/>
      <c r="BB51" s="41"/>
      <c r="BC51" s="41"/>
      <c r="BD51" s="41"/>
      <c r="BE51" s="41"/>
      <c r="BF51" s="41"/>
      <c r="BG51" s="888">
        <f>'6'!L1631</f>
        <v>0</v>
      </c>
      <c r="BH51" s="887">
        <f>'6'!L1633</f>
        <v>0</v>
      </c>
      <c r="BI51" s="161">
        <f>IF('6'!C1635&gt;0,'6'!C1635,0)</f>
        <v>0</v>
      </c>
      <c r="BJ51" s="162">
        <f t="shared" si="7"/>
        <v>0</v>
      </c>
      <c r="BK51" s="163">
        <f t="shared" si="8"/>
        <v>0</v>
      </c>
      <c r="BL51" s="163">
        <f t="shared" si="9"/>
        <v>0</v>
      </c>
      <c r="BM51" s="163">
        <f t="shared" si="10"/>
        <v>0</v>
      </c>
      <c r="BN51" s="163">
        <f t="shared" si="11"/>
        <v>0</v>
      </c>
      <c r="BO51" s="163">
        <f t="shared" si="12"/>
        <v>0</v>
      </c>
      <c r="BP51" s="163">
        <f t="shared" si="13"/>
        <v>0</v>
      </c>
      <c r="BQ51" s="164">
        <f t="shared" si="14"/>
        <v>0</v>
      </c>
      <c r="BR51" s="165">
        <f t="shared" si="15"/>
        <v>0</v>
      </c>
      <c r="BS51" s="166">
        <f t="shared" si="23"/>
        <v>0</v>
      </c>
      <c r="BT51" s="163">
        <f t="shared" si="16"/>
        <v>0</v>
      </c>
      <c r="BU51" s="167">
        <f t="shared" si="17"/>
        <v>0</v>
      </c>
      <c r="BV51" s="164">
        <f t="shared" si="18"/>
        <v>0</v>
      </c>
      <c r="BW51" s="166">
        <f t="shared" si="24"/>
        <v>0</v>
      </c>
      <c r="BX51" s="170">
        <f t="shared" si="25"/>
        <v>0</v>
      </c>
      <c r="BY51" s="639"/>
      <c r="BZ51" s="167">
        <f t="shared" si="20"/>
        <v>0</v>
      </c>
      <c r="CA51" s="166">
        <f t="shared" si="2"/>
        <v>0</v>
      </c>
      <c r="CB51" s="163">
        <f t="shared" si="21"/>
        <v>0</v>
      </c>
      <c r="CC51" s="168">
        <f t="shared" si="22"/>
        <v>0</v>
      </c>
      <c r="CD51" s="184"/>
      <c r="CE51" s="185"/>
    </row>
    <row r="52" spans="1:83" ht="15" customHeight="1" x14ac:dyDescent="0.2">
      <c r="A52" s="56"/>
      <c r="B52" s="36"/>
      <c r="C52" s="37"/>
      <c r="D52" s="37"/>
      <c r="E52" s="38"/>
      <c r="F52" s="38"/>
      <c r="G52" s="38"/>
      <c r="H52" s="158">
        <f t="shared" si="3"/>
        <v>0</v>
      </c>
      <c r="I52" s="43"/>
      <c r="J52" s="39">
        <f t="shared" si="4"/>
        <v>0</v>
      </c>
      <c r="K52" s="40"/>
      <c r="L52" s="41"/>
      <c r="M52" s="42"/>
      <c r="N52" s="40"/>
      <c r="O52" s="41"/>
      <c r="P52" s="42"/>
      <c r="Q52" s="40"/>
      <c r="R52" s="41"/>
      <c r="S52" s="42"/>
      <c r="T52" s="40"/>
      <c r="U52" s="41"/>
      <c r="V52" s="42"/>
      <c r="W52" s="40"/>
      <c r="X52" s="41"/>
      <c r="Y52" s="42"/>
      <c r="Z52" s="40"/>
      <c r="AA52" s="41"/>
      <c r="AB52" s="42"/>
      <c r="AC52" s="40"/>
      <c r="AD52" s="41"/>
      <c r="AE52" s="42"/>
      <c r="AF52" s="40"/>
      <c r="AG52" s="41"/>
      <c r="AH52" s="42"/>
      <c r="AI52" s="40"/>
      <c r="AJ52" s="41"/>
      <c r="AK52" s="42"/>
      <c r="AL52" s="40"/>
      <c r="AM52" s="41"/>
      <c r="AN52" s="42"/>
      <c r="AO52" s="40"/>
      <c r="AP52" s="41"/>
      <c r="AQ52" s="159">
        <f t="shared" si="26"/>
        <v>0</v>
      </c>
      <c r="AR52" s="160">
        <f t="shared" si="6"/>
        <v>0</v>
      </c>
      <c r="AS52" s="180"/>
      <c r="AT52" s="41"/>
      <c r="AU52" s="41"/>
      <c r="AV52" s="41"/>
      <c r="AW52" s="41"/>
      <c r="AX52" s="41"/>
      <c r="AY52" s="180"/>
      <c r="AZ52" s="41"/>
      <c r="BA52" s="41"/>
      <c r="BB52" s="41"/>
      <c r="BC52" s="41"/>
      <c r="BD52" s="41"/>
      <c r="BE52" s="41"/>
      <c r="BF52" s="41"/>
      <c r="BG52" s="888">
        <f>'6'!L1668</f>
        <v>0</v>
      </c>
      <c r="BH52" s="887">
        <f>'6'!L1670</f>
        <v>0</v>
      </c>
      <c r="BI52" s="161">
        <f>IF('6'!C1672&gt;0,'6'!C1672,0)</f>
        <v>0</v>
      </c>
      <c r="BJ52" s="162">
        <f t="shared" si="7"/>
        <v>0</v>
      </c>
      <c r="BK52" s="163">
        <f t="shared" si="8"/>
        <v>0</v>
      </c>
      <c r="BL52" s="163">
        <f t="shared" si="9"/>
        <v>0</v>
      </c>
      <c r="BM52" s="163">
        <f t="shared" si="10"/>
        <v>0</v>
      </c>
      <c r="BN52" s="163">
        <f t="shared" si="11"/>
        <v>0</v>
      </c>
      <c r="BO52" s="163">
        <f t="shared" si="12"/>
        <v>0</v>
      </c>
      <c r="BP52" s="163">
        <f t="shared" si="13"/>
        <v>0</v>
      </c>
      <c r="BQ52" s="164">
        <f t="shared" si="14"/>
        <v>0</v>
      </c>
      <c r="BR52" s="165">
        <f t="shared" si="15"/>
        <v>0</v>
      </c>
      <c r="BS52" s="166">
        <f t="shared" si="23"/>
        <v>0</v>
      </c>
      <c r="BT52" s="163">
        <f t="shared" si="16"/>
        <v>0</v>
      </c>
      <c r="BU52" s="167">
        <f t="shared" si="17"/>
        <v>0</v>
      </c>
      <c r="BV52" s="164">
        <f t="shared" si="18"/>
        <v>0</v>
      </c>
      <c r="BW52" s="166">
        <f t="shared" si="24"/>
        <v>0</v>
      </c>
      <c r="BX52" s="170">
        <f t="shared" si="25"/>
        <v>0</v>
      </c>
      <c r="BY52" s="639"/>
      <c r="BZ52" s="167">
        <f t="shared" si="20"/>
        <v>0</v>
      </c>
      <c r="CA52" s="166">
        <f t="shared" si="2"/>
        <v>0</v>
      </c>
      <c r="CB52" s="163">
        <f t="shared" si="21"/>
        <v>0</v>
      </c>
      <c r="CC52" s="168">
        <f t="shared" si="22"/>
        <v>0</v>
      </c>
      <c r="CD52" s="184"/>
      <c r="CE52" s="185"/>
    </row>
    <row r="53" spans="1:83" ht="15" customHeight="1" x14ac:dyDescent="0.2">
      <c r="A53" s="56"/>
      <c r="B53" s="36"/>
      <c r="C53" s="37"/>
      <c r="D53" s="37"/>
      <c r="E53" s="38"/>
      <c r="F53" s="38"/>
      <c r="G53" s="38"/>
      <c r="H53" s="158">
        <f t="shared" si="3"/>
        <v>0</v>
      </c>
      <c r="I53" s="43"/>
      <c r="J53" s="39">
        <f t="shared" si="4"/>
        <v>0</v>
      </c>
      <c r="K53" s="40"/>
      <c r="L53" s="41"/>
      <c r="M53" s="42"/>
      <c r="N53" s="40"/>
      <c r="O53" s="41"/>
      <c r="P53" s="42"/>
      <c r="Q53" s="40"/>
      <c r="R53" s="41"/>
      <c r="S53" s="42"/>
      <c r="T53" s="40"/>
      <c r="U53" s="41"/>
      <c r="V53" s="42"/>
      <c r="W53" s="40"/>
      <c r="X53" s="41"/>
      <c r="Y53" s="42"/>
      <c r="Z53" s="40"/>
      <c r="AA53" s="41"/>
      <c r="AB53" s="42"/>
      <c r="AC53" s="40"/>
      <c r="AD53" s="41"/>
      <c r="AE53" s="42"/>
      <c r="AF53" s="40"/>
      <c r="AG53" s="41"/>
      <c r="AH53" s="42"/>
      <c r="AI53" s="40"/>
      <c r="AJ53" s="41"/>
      <c r="AK53" s="42"/>
      <c r="AL53" s="40"/>
      <c r="AM53" s="41"/>
      <c r="AN53" s="42"/>
      <c r="AO53" s="40"/>
      <c r="AP53" s="41"/>
      <c r="AQ53" s="159">
        <f t="shared" si="26"/>
        <v>0</v>
      </c>
      <c r="AR53" s="160">
        <f t="shared" si="6"/>
        <v>0</v>
      </c>
      <c r="AS53" s="180"/>
      <c r="AT53" s="41"/>
      <c r="AU53" s="41"/>
      <c r="AV53" s="41"/>
      <c r="AW53" s="41"/>
      <c r="AX53" s="41"/>
      <c r="AY53" s="180"/>
      <c r="AZ53" s="41"/>
      <c r="BA53" s="41"/>
      <c r="BB53" s="41"/>
      <c r="BC53" s="41"/>
      <c r="BD53" s="41"/>
      <c r="BE53" s="41"/>
      <c r="BF53" s="41"/>
      <c r="BG53" s="888">
        <f>'6'!L1705</f>
        <v>0</v>
      </c>
      <c r="BH53" s="887">
        <f>'6'!L1707</f>
        <v>0</v>
      </c>
      <c r="BI53" s="161">
        <f>IF('6'!C1709&gt;0,'6'!C1709,0)</f>
        <v>0</v>
      </c>
      <c r="BJ53" s="162">
        <f t="shared" si="7"/>
        <v>0</v>
      </c>
      <c r="BK53" s="163">
        <f t="shared" si="8"/>
        <v>0</v>
      </c>
      <c r="BL53" s="163">
        <f t="shared" si="9"/>
        <v>0</v>
      </c>
      <c r="BM53" s="163">
        <f t="shared" si="10"/>
        <v>0</v>
      </c>
      <c r="BN53" s="163">
        <f t="shared" si="11"/>
        <v>0</v>
      </c>
      <c r="BO53" s="163">
        <f t="shared" si="12"/>
        <v>0</v>
      </c>
      <c r="BP53" s="163">
        <f t="shared" si="13"/>
        <v>0</v>
      </c>
      <c r="BQ53" s="164">
        <f t="shared" si="14"/>
        <v>0</v>
      </c>
      <c r="BR53" s="165">
        <f t="shared" si="15"/>
        <v>0</v>
      </c>
      <c r="BS53" s="166">
        <f t="shared" si="23"/>
        <v>0</v>
      </c>
      <c r="BT53" s="163">
        <f t="shared" si="16"/>
        <v>0</v>
      </c>
      <c r="BU53" s="167">
        <f t="shared" si="17"/>
        <v>0</v>
      </c>
      <c r="BV53" s="164">
        <f t="shared" si="18"/>
        <v>0</v>
      </c>
      <c r="BW53" s="166">
        <f t="shared" si="24"/>
        <v>0</v>
      </c>
      <c r="BX53" s="170">
        <f t="shared" si="25"/>
        <v>0</v>
      </c>
      <c r="BY53" s="639"/>
      <c r="BZ53" s="167">
        <f t="shared" si="20"/>
        <v>0</v>
      </c>
      <c r="CA53" s="166">
        <f t="shared" si="2"/>
        <v>0</v>
      </c>
      <c r="CB53" s="163">
        <f t="shared" si="21"/>
        <v>0</v>
      </c>
      <c r="CC53" s="168">
        <f t="shared" si="22"/>
        <v>0</v>
      </c>
      <c r="CD53" s="184"/>
      <c r="CE53" s="185"/>
    </row>
    <row r="54" spans="1:83" ht="15" customHeight="1" x14ac:dyDescent="0.2">
      <c r="A54" s="56"/>
      <c r="B54" s="36"/>
      <c r="C54" s="37"/>
      <c r="D54" s="37"/>
      <c r="E54" s="38"/>
      <c r="F54" s="38"/>
      <c r="G54" s="38"/>
      <c r="H54" s="158">
        <f t="shared" si="3"/>
        <v>0</v>
      </c>
      <c r="I54" s="43"/>
      <c r="J54" s="39">
        <f t="shared" si="4"/>
        <v>0</v>
      </c>
      <c r="K54" s="40"/>
      <c r="L54" s="41"/>
      <c r="M54" s="42"/>
      <c r="N54" s="40"/>
      <c r="O54" s="41"/>
      <c r="P54" s="42"/>
      <c r="Q54" s="40"/>
      <c r="R54" s="41"/>
      <c r="S54" s="42"/>
      <c r="T54" s="40"/>
      <c r="U54" s="41"/>
      <c r="V54" s="42"/>
      <c r="W54" s="40"/>
      <c r="X54" s="41"/>
      <c r="Y54" s="42"/>
      <c r="Z54" s="40"/>
      <c r="AA54" s="41"/>
      <c r="AB54" s="42"/>
      <c r="AC54" s="40"/>
      <c r="AD54" s="41"/>
      <c r="AE54" s="42"/>
      <c r="AF54" s="40"/>
      <c r="AG54" s="41"/>
      <c r="AH54" s="42"/>
      <c r="AI54" s="40"/>
      <c r="AJ54" s="41"/>
      <c r="AK54" s="42"/>
      <c r="AL54" s="40"/>
      <c r="AM54" s="41"/>
      <c r="AN54" s="42"/>
      <c r="AO54" s="40"/>
      <c r="AP54" s="41"/>
      <c r="AQ54" s="159">
        <f t="shared" si="26"/>
        <v>0</v>
      </c>
      <c r="AR54" s="160">
        <f t="shared" si="6"/>
        <v>0</v>
      </c>
      <c r="AS54" s="180"/>
      <c r="AT54" s="41"/>
      <c r="AU54" s="41"/>
      <c r="AV54" s="41"/>
      <c r="AW54" s="41"/>
      <c r="AX54" s="41"/>
      <c r="AY54" s="180"/>
      <c r="AZ54" s="41"/>
      <c r="BA54" s="41"/>
      <c r="BB54" s="41"/>
      <c r="BC54" s="41"/>
      <c r="BD54" s="41"/>
      <c r="BE54" s="41"/>
      <c r="BF54" s="41"/>
      <c r="BG54" s="888">
        <f>'6'!L1742</f>
        <v>0</v>
      </c>
      <c r="BH54" s="887">
        <f>'6'!L1744</f>
        <v>0</v>
      </c>
      <c r="BI54" s="161">
        <f>IF('6'!C1746&gt;0,'6'!C1746,0)</f>
        <v>0</v>
      </c>
      <c r="BJ54" s="162">
        <f t="shared" si="7"/>
        <v>0</v>
      </c>
      <c r="BK54" s="163">
        <f t="shared" si="8"/>
        <v>0</v>
      </c>
      <c r="BL54" s="163">
        <f t="shared" si="9"/>
        <v>0</v>
      </c>
      <c r="BM54" s="163">
        <f t="shared" si="10"/>
        <v>0</v>
      </c>
      <c r="BN54" s="163">
        <f t="shared" si="11"/>
        <v>0</v>
      </c>
      <c r="BO54" s="163">
        <f t="shared" si="12"/>
        <v>0</v>
      </c>
      <c r="BP54" s="163">
        <f t="shared" si="13"/>
        <v>0</v>
      </c>
      <c r="BQ54" s="164">
        <f t="shared" si="14"/>
        <v>0</v>
      </c>
      <c r="BR54" s="165">
        <f t="shared" si="15"/>
        <v>0</v>
      </c>
      <c r="BS54" s="166">
        <f t="shared" si="23"/>
        <v>0</v>
      </c>
      <c r="BT54" s="163">
        <f t="shared" si="16"/>
        <v>0</v>
      </c>
      <c r="BU54" s="167">
        <f t="shared" si="17"/>
        <v>0</v>
      </c>
      <c r="BV54" s="164">
        <f t="shared" si="18"/>
        <v>0</v>
      </c>
      <c r="BW54" s="166">
        <f t="shared" si="24"/>
        <v>0</v>
      </c>
      <c r="BX54" s="170">
        <f t="shared" si="25"/>
        <v>0</v>
      </c>
      <c r="BY54" s="639"/>
      <c r="BZ54" s="167">
        <f t="shared" si="20"/>
        <v>0</v>
      </c>
      <c r="CA54" s="166">
        <f t="shared" si="2"/>
        <v>0</v>
      </c>
      <c r="CB54" s="163">
        <f t="shared" si="21"/>
        <v>0</v>
      </c>
      <c r="CC54" s="168">
        <f t="shared" si="22"/>
        <v>0</v>
      </c>
      <c r="CD54" s="184"/>
      <c r="CE54" s="185"/>
    </row>
    <row r="55" spans="1:83" ht="15" customHeight="1" x14ac:dyDescent="0.2">
      <c r="A55" s="56"/>
      <c r="B55" s="36"/>
      <c r="C55" s="37"/>
      <c r="D55" s="37"/>
      <c r="E55" s="38"/>
      <c r="F55" s="38"/>
      <c r="G55" s="38"/>
      <c r="H55" s="158">
        <f t="shared" si="3"/>
        <v>0</v>
      </c>
      <c r="I55" s="43"/>
      <c r="J55" s="39">
        <f t="shared" si="4"/>
        <v>0</v>
      </c>
      <c r="K55" s="40"/>
      <c r="L55" s="41"/>
      <c r="M55" s="42"/>
      <c r="N55" s="40"/>
      <c r="O55" s="41"/>
      <c r="P55" s="42"/>
      <c r="Q55" s="40"/>
      <c r="R55" s="41"/>
      <c r="S55" s="42"/>
      <c r="T55" s="40"/>
      <c r="U55" s="41"/>
      <c r="V55" s="42"/>
      <c r="W55" s="40"/>
      <c r="X55" s="41"/>
      <c r="Y55" s="42"/>
      <c r="Z55" s="40"/>
      <c r="AA55" s="41"/>
      <c r="AB55" s="42"/>
      <c r="AC55" s="40"/>
      <c r="AD55" s="41"/>
      <c r="AE55" s="42"/>
      <c r="AF55" s="40"/>
      <c r="AG55" s="41"/>
      <c r="AH55" s="42"/>
      <c r="AI55" s="40"/>
      <c r="AJ55" s="41"/>
      <c r="AK55" s="42"/>
      <c r="AL55" s="40"/>
      <c r="AM55" s="41"/>
      <c r="AN55" s="42"/>
      <c r="AO55" s="40"/>
      <c r="AP55" s="41"/>
      <c r="AQ55" s="159">
        <f t="shared" si="26"/>
        <v>0</v>
      </c>
      <c r="AR55" s="160">
        <f t="shared" si="6"/>
        <v>0</v>
      </c>
      <c r="AS55" s="180"/>
      <c r="AT55" s="41"/>
      <c r="AU55" s="41"/>
      <c r="AV55" s="41"/>
      <c r="AW55" s="41"/>
      <c r="AX55" s="41"/>
      <c r="AY55" s="180"/>
      <c r="AZ55" s="41"/>
      <c r="BA55" s="41"/>
      <c r="BB55" s="41"/>
      <c r="BC55" s="41"/>
      <c r="BD55" s="41"/>
      <c r="BE55" s="41"/>
      <c r="BF55" s="41"/>
      <c r="BG55" s="888">
        <f>'6'!L1779</f>
        <v>0</v>
      </c>
      <c r="BH55" s="887">
        <f>'6'!L1781</f>
        <v>0</v>
      </c>
      <c r="BI55" s="161">
        <f>IF('6'!C1783&gt;0,'6'!C1783,0)</f>
        <v>0</v>
      </c>
      <c r="BJ55" s="162">
        <f t="shared" si="7"/>
        <v>0</v>
      </c>
      <c r="BK55" s="163">
        <f t="shared" si="8"/>
        <v>0</v>
      </c>
      <c r="BL55" s="163">
        <f t="shared" si="9"/>
        <v>0</v>
      </c>
      <c r="BM55" s="163">
        <f t="shared" si="10"/>
        <v>0</v>
      </c>
      <c r="BN55" s="163">
        <f t="shared" si="11"/>
        <v>0</v>
      </c>
      <c r="BO55" s="163">
        <f t="shared" si="12"/>
        <v>0</v>
      </c>
      <c r="BP55" s="163">
        <f t="shared" si="13"/>
        <v>0</v>
      </c>
      <c r="BQ55" s="164">
        <f t="shared" si="14"/>
        <v>0</v>
      </c>
      <c r="BR55" s="165">
        <f t="shared" si="15"/>
        <v>0</v>
      </c>
      <c r="BS55" s="166">
        <f t="shared" si="23"/>
        <v>0</v>
      </c>
      <c r="BT55" s="163">
        <f t="shared" si="16"/>
        <v>0</v>
      </c>
      <c r="BU55" s="167">
        <f t="shared" si="17"/>
        <v>0</v>
      </c>
      <c r="BV55" s="164">
        <f t="shared" si="18"/>
        <v>0</v>
      </c>
      <c r="BW55" s="166">
        <f t="shared" si="24"/>
        <v>0</v>
      </c>
      <c r="BX55" s="170">
        <f t="shared" si="25"/>
        <v>0</v>
      </c>
      <c r="BY55" s="639"/>
      <c r="BZ55" s="167">
        <f t="shared" si="20"/>
        <v>0</v>
      </c>
      <c r="CA55" s="166">
        <f t="shared" si="2"/>
        <v>0</v>
      </c>
      <c r="CB55" s="163">
        <f t="shared" si="21"/>
        <v>0</v>
      </c>
      <c r="CC55" s="168">
        <f t="shared" si="22"/>
        <v>0</v>
      </c>
      <c r="CD55" s="184"/>
      <c r="CE55" s="185"/>
    </row>
    <row r="56" spans="1:83" ht="15" customHeight="1" x14ac:dyDescent="0.2">
      <c r="A56" s="56"/>
      <c r="B56" s="36"/>
      <c r="C56" s="37"/>
      <c r="D56" s="37"/>
      <c r="E56" s="38"/>
      <c r="F56" s="38"/>
      <c r="G56" s="38"/>
      <c r="H56" s="158">
        <f t="shared" si="3"/>
        <v>0</v>
      </c>
      <c r="I56" s="43"/>
      <c r="J56" s="39">
        <f t="shared" si="4"/>
        <v>0</v>
      </c>
      <c r="K56" s="40"/>
      <c r="L56" s="41"/>
      <c r="M56" s="42"/>
      <c r="N56" s="40"/>
      <c r="O56" s="41"/>
      <c r="P56" s="42"/>
      <c r="Q56" s="40"/>
      <c r="R56" s="41"/>
      <c r="S56" s="42"/>
      <c r="T56" s="40"/>
      <c r="U56" s="41"/>
      <c r="V56" s="42"/>
      <c r="W56" s="40"/>
      <c r="X56" s="41"/>
      <c r="Y56" s="42"/>
      <c r="Z56" s="40"/>
      <c r="AA56" s="41"/>
      <c r="AB56" s="42"/>
      <c r="AC56" s="40"/>
      <c r="AD56" s="41"/>
      <c r="AE56" s="42"/>
      <c r="AF56" s="40"/>
      <c r="AG56" s="41"/>
      <c r="AH56" s="42"/>
      <c r="AI56" s="40"/>
      <c r="AJ56" s="41"/>
      <c r="AK56" s="42"/>
      <c r="AL56" s="40"/>
      <c r="AM56" s="41"/>
      <c r="AN56" s="42"/>
      <c r="AO56" s="40"/>
      <c r="AP56" s="41"/>
      <c r="AQ56" s="159">
        <f t="shared" si="26"/>
        <v>0</v>
      </c>
      <c r="AR56" s="160">
        <f t="shared" si="6"/>
        <v>0</v>
      </c>
      <c r="AS56" s="180"/>
      <c r="AT56" s="41"/>
      <c r="AU56" s="41"/>
      <c r="AV56" s="41"/>
      <c r="AW56" s="41"/>
      <c r="AX56" s="41"/>
      <c r="AY56" s="180"/>
      <c r="AZ56" s="41"/>
      <c r="BA56" s="41"/>
      <c r="BB56" s="41"/>
      <c r="BC56" s="41"/>
      <c r="BD56" s="41"/>
      <c r="BE56" s="41"/>
      <c r="BF56" s="41"/>
      <c r="BG56" s="888">
        <f>'6'!L1816</f>
        <v>0</v>
      </c>
      <c r="BH56" s="887">
        <f>'6'!L1818</f>
        <v>0</v>
      </c>
      <c r="BI56" s="161">
        <f>IF('6'!C1820&gt;0,'6'!C1820,0)</f>
        <v>0</v>
      </c>
      <c r="BJ56" s="162">
        <f t="shared" si="7"/>
        <v>0</v>
      </c>
      <c r="BK56" s="163">
        <f t="shared" si="8"/>
        <v>0</v>
      </c>
      <c r="BL56" s="163">
        <f t="shared" si="9"/>
        <v>0</v>
      </c>
      <c r="BM56" s="163">
        <f t="shared" si="10"/>
        <v>0</v>
      </c>
      <c r="BN56" s="163">
        <f t="shared" si="11"/>
        <v>0</v>
      </c>
      <c r="BO56" s="163">
        <f t="shared" si="12"/>
        <v>0</v>
      </c>
      <c r="BP56" s="163">
        <f t="shared" si="13"/>
        <v>0</v>
      </c>
      <c r="BQ56" s="164">
        <f t="shared" si="14"/>
        <v>0</v>
      </c>
      <c r="BR56" s="165">
        <f t="shared" si="15"/>
        <v>0</v>
      </c>
      <c r="BS56" s="166">
        <f t="shared" si="23"/>
        <v>0</v>
      </c>
      <c r="BT56" s="163">
        <f t="shared" si="16"/>
        <v>0</v>
      </c>
      <c r="BU56" s="167">
        <f t="shared" si="17"/>
        <v>0</v>
      </c>
      <c r="BV56" s="164">
        <f t="shared" si="18"/>
        <v>0</v>
      </c>
      <c r="BW56" s="166">
        <f t="shared" si="24"/>
        <v>0</v>
      </c>
      <c r="BX56" s="170">
        <f t="shared" si="25"/>
        <v>0</v>
      </c>
      <c r="BY56" s="639"/>
      <c r="BZ56" s="167">
        <f t="shared" si="20"/>
        <v>0</v>
      </c>
      <c r="CA56" s="166">
        <f t="shared" si="2"/>
        <v>0</v>
      </c>
      <c r="CB56" s="163">
        <f t="shared" si="21"/>
        <v>0</v>
      </c>
      <c r="CC56" s="168">
        <f t="shared" si="22"/>
        <v>0</v>
      </c>
      <c r="CD56" s="184"/>
      <c r="CE56" s="185"/>
    </row>
    <row r="57" spans="1:83" ht="15" customHeight="1" x14ac:dyDescent="0.2">
      <c r="A57" s="56"/>
      <c r="B57" s="36"/>
      <c r="C57" s="37"/>
      <c r="D57" s="37"/>
      <c r="E57" s="38"/>
      <c r="F57" s="38"/>
      <c r="G57" s="38"/>
      <c r="H57" s="158">
        <f t="shared" si="3"/>
        <v>0</v>
      </c>
      <c r="I57" s="43"/>
      <c r="J57" s="39">
        <f t="shared" si="4"/>
        <v>0</v>
      </c>
      <c r="K57" s="40"/>
      <c r="L57" s="41"/>
      <c r="M57" s="42"/>
      <c r="N57" s="40"/>
      <c r="O57" s="41"/>
      <c r="P57" s="42"/>
      <c r="Q57" s="40"/>
      <c r="R57" s="41"/>
      <c r="S57" s="42"/>
      <c r="T57" s="40"/>
      <c r="U57" s="41"/>
      <c r="V57" s="42"/>
      <c r="W57" s="40"/>
      <c r="X57" s="41"/>
      <c r="Y57" s="42"/>
      <c r="Z57" s="40"/>
      <c r="AA57" s="41"/>
      <c r="AB57" s="42"/>
      <c r="AC57" s="40"/>
      <c r="AD57" s="41"/>
      <c r="AE57" s="42"/>
      <c r="AF57" s="40"/>
      <c r="AG57" s="41"/>
      <c r="AH57" s="42"/>
      <c r="AI57" s="40"/>
      <c r="AJ57" s="41"/>
      <c r="AK57" s="42"/>
      <c r="AL57" s="40"/>
      <c r="AM57" s="41"/>
      <c r="AN57" s="42"/>
      <c r="AO57" s="40"/>
      <c r="AP57" s="41"/>
      <c r="AQ57" s="159">
        <f t="shared" si="26"/>
        <v>0</v>
      </c>
      <c r="AR57" s="160">
        <f t="shared" si="6"/>
        <v>0</v>
      </c>
      <c r="AS57" s="180"/>
      <c r="AT57" s="41"/>
      <c r="AU57" s="41"/>
      <c r="AV57" s="41"/>
      <c r="AW57" s="41"/>
      <c r="AX57" s="41"/>
      <c r="AY57" s="180"/>
      <c r="AZ57" s="41"/>
      <c r="BA57" s="41"/>
      <c r="BB57" s="41"/>
      <c r="BC57" s="41"/>
      <c r="BD57" s="41"/>
      <c r="BE57" s="41"/>
      <c r="BF57" s="41"/>
      <c r="BG57" s="888">
        <f>'6'!L1853</f>
        <v>0</v>
      </c>
      <c r="BH57" s="887">
        <f>'6'!L1855</f>
        <v>0</v>
      </c>
      <c r="BI57" s="161">
        <f>IF('6'!C1857&gt;0,'6'!C1857,0)</f>
        <v>0</v>
      </c>
      <c r="BJ57" s="162">
        <f t="shared" si="7"/>
        <v>0</v>
      </c>
      <c r="BK57" s="163">
        <f t="shared" si="8"/>
        <v>0</v>
      </c>
      <c r="BL57" s="163">
        <f t="shared" si="9"/>
        <v>0</v>
      </c>
      <c r="BM57" s="163">
        <f t="shared" si="10"/>
        <v>0</v>
      </c>
      <c r="BN57" s="163">
        <f t="shared" si="11"/>
        <v>0</v>
      </c>
      <c r="BO57" s="163">
        <f t="shared" si="12"/>
        <v>0</v>
      </c>
      <c r="BP57" s="163">
        <f t="shared" si="13"/>
        <v>0</v>
      </c>
      <c r="BQ57" s="164">
        <f t="shared" si="14"/>
        <v>0</v>
      </c>
      <c r="BR57" s="165">
        <f t="shared" si="15"/>
        <v>0</v>
      </c>
      <c r="BS57" s="166">
        <f t="shared" si="23"/>
        <v>0</v>
      </c>
      <c r="BT57" s="163">
        <f t="shared" si="16"/>
        <v>0</v>
      </c>
      <c r="BU57" s="167">
        <f t="shared" si="17"/>
        <v>0</v>
      </c>
      <c r="BV57" s="164">
        <f t="shared" si="18"/>
        <v>0</v>
      </c>
      <c r="BW57" s="166">
        <f t="shared" si="24"/>
        <v>0</v>
      </c>
      <c r="BX57" s="170">
        <f t="shared" si="25"/>
        <v>0</v>
      </c>
      <c r="BY57" s="639"/>
      <c r="BZ57" s="167">
        <f t="shared" si="20"/>
        <v>0</v>
      </c>
      <c r="CA57" s="166">
        <f t="shared" si="2"/>
        <v>0</v>
      </c>
      <c r="CB57" s="163">
        <f t="shared" si="21"/>
        <v>0</v>
      </c>
      <c r="CC57" s="168">
        <f t="shared" si="22"/>
        <v>0</v>
      </c>
      <c r="CD57" s="184"/>
      <c r="CE57" s="185"/>
    </row>
    <row r="58" spans="1:83" ht="15" customHeight="1" x14ac:dyDescent="0.2">
      <c r="A58" s="56"/>
      <c r="B58" s="36"/>
      <c r="C58" s="37"/>
      <c r="D58" s="37"/>
      <c r="E58" s="38"/>
      <c r="F58" s="38"/>
      <c r="G58" s="38"/>
      <c r="H58" s="158">
        <f t="shared" si="3"/>
        <v>0</v>
      </c>
      <c r="I58" s="43"/>
      <c r="J58" s="39">
        <f t="shared" si="4"/>
        <v>0</v>
      </c>
      <c r="K58" s="40"/>
      <c r="L58" s="41"/>
      <c r="M58" s="42"/>
      <c r="N58" s="40"/>
      <c r="O58" s="41"/>
      <c r="P58" s="42"/>
      <c r="Q58" s="40"/>
      <c r="R58" s="41"/>
      <c r="S58" s="42"/>
      <c r="T58" s="40"/>
      <c r="U58" s="41"/>
      <c r="V58" s="42"/>
      <c r="W58" s="40"/>
      <c r="X58" s="41"/>
      <c r="Y58" s="42"/>
      <c r="Z58" s="40"/>
      <c r="AA58" s="41"/>
      <c r="AB58" s="42"/>
      <c r="AC58" s="40"/>
      <c r="AD58" s="41"/>
      <c r="AE58" s="42"/>
      <c r="AF58" s="40"/>
      <c r="AG58" s="41"/>
      <c r="AH58" s="42"/>
      <c r="AI58" s="40"/>
      <c r="AJ58" s="41"/>
      <c r="AK58" s="42"/>
      <c r="AL58" s="40"/>
      <c r="AM58" s="41"/>
      <c r="AN58" s="42"/>
      <c r="AO58" s="40"/>
      <c r="AP58" s="41"/>
      <c r="AQ58" s="159">
        <f t="shared" si="26"/>
        <v>0</v>
      </c>
      <c r="AR58" s="160">
        <f t="shared" si="6"/>
        <v>0</v>
      </c>
      <c r="AS58" s="180"/>
      <c r="AT58" s="41"/>
      <c r="AU58" s="41"/>
      <c r="AV58" s="41"/>
      <c r="AW58" s="41"/>
      <c r="AX58" s="41"/>
      <c r="AY58" s="180"/>
      <c r="AZ58" s="41"/>
      <c r="BA58" s="41"/>
      <c r="BB58" s="41"/>
      <c r="BC58" s="41"/>
      <c r="BD58" s="41"/>
      <c r="BE58" s="41"/>
      <c r="BF58" s="41"/>
      <c r="BG58" s="888">
        <f>'6'!L1890</f>
        <v>0</v>
      </c>
      <c r="BH58" s="887">
        <f>'6'!L1892</f>
        <v>0</v>
      </c>
      <c r="BI58" s="161">
        <f>IF('6'!C1894&gt;0,'6'!C1894,0)</f>
        <v>0</v>
      </c>
      <c r="BJ58" s="162">
        <f t="shared" si="7"/>
        <v>0</v>
      </c>
      <c r="BK58" s="163">
        <f t="shared" si="8"/>
        <v>0</v>
      </c>
      <c r="BL58" s="163">
        <f t="shared" si="9"/>
        <v>0</v>
      </c>
      <c r="BM58" s="163">
        <f t="shared" si="10"/>
        <v>0</v>
      </c>
      <c r="BN58" s="163">
        <f t="shared" si="11"/>
        <v>0</v>
      </c>
      <c r="BO58" s="163">
        <f t="shared" si="12"/>
        <v>0</v>
      </c>
      <c r="BP58" s="163">
        <f t="shared" si="13"/>
        <v>0</v>
      </c>
      <c r="BQ58" s="164">
        <f t="shared" si="14"/>
        <v>0</v>
      </c>
      <c r="BR58" s="165">
        <f t="shared" si="15"/>
        <v>0</v>
      </c>
      <c r="BS58" s="166">
        <f t="shared" si="23"/>
        <v>0</v>
      </c>
      <c r="BT58" s="163">
        <f t="shared" si="16"/>
        <v>0</v>
      </c>
      <c r="BU58" s="167">
        <f t="shared" si="17"/>
        <v>0</v>
      </c>
      <c r="BV58" s="164">
        <f t="shared" si="18"/>
        <v>0</v>
      </c>
      <c r="BW58" s="166">
        <f t="shared" si="24"/>
        <v>0</v>
      </c>
      <c r="BX58" s="170">
        <f t="shared" si="25"/>
        <v>0</v>
      </c>
      <c r="BY58" s="639"/>
      <c r="BZ58" s="167">
        <f t="shared" si="20"/>
        <v>0</v>
      </c>
      <c r="CA58" s="166">
        <f t="shared" si="2"/>
        <v>0</v>
      </c>
      <c r="CB58" s="163">
        <f t="shared" si="21"/>
        <v>0</v>
      </c>
      <c r="CC58" s="168">
        <f t="shared" si="22"/>
        <v>0</v>
      </c>
      <c r="CD58" s="184"/>
      <c r="CE58" s="185"/>
    </row>
    <row r="59" spans="1:83" ht="15" customHeight="1" x14ac:dyDescent="0.2">
      <c r="A59" s="56"/>
      <c r="B59" s="36"/>
      <c r="C59" s="37"/>
      <c r="D59" s="37"/>
      <c r="E59" s="38"/>
      <c r="F59" s="38"/>
      <c r="G59" s="38"/>
      <c r="H59" s="158">
        <f t="shared" si="3"/>
        <v>0</v>
      </c>
      <c r="I59" s="43"/>
      <c r="J59" s="39">
        <f t="shared" si="4"/>
        <v>0</v>
      </c>
      <c r="K59" s="40"/>
      <c r="L59" s="41"/>
      <c r="M59" s="42"/>
      <c r="N59" s="40"/>
      <c r="O59" s="41"/>
      <c r="P59" s="42"/>
      <c r="Q59" s="40"/>
      <c r="R59" s="41"/>
      <c r="S59" s="42"/>
      <c r="T59" s="40"/>
      <c r="U59" s="41"/>
      <c r="V59" s="42"/>
      <c r="W59" s="40"/>
      <c r="X59" s="41"/>
      <c r="Y59" s="42"/>
      <c r="Z59" s="40"/>
      <c r="AA59" s="41"/>
      <c r="AB59" s="42"/>
      <c r="AC59" s="40"/>
      <c r="AD59" s="41"/>
      <c r="AE59" s="42"/>
      <c r="AF59" s="40"/>
      <c r="AG59" s="41"/>
      <c r="AH59" s="42"/>
      <c r="AI59" s="40"/>
      <c r="AJ59" s="41"/>
      <c r="AK59" s="42"/>
      <c r="AL59" s="40"/>
      <c r="AM59" s="41"/>
      <c r="AN59" s="42"/>
      <c r="AO59" s="40"/>
      <c r="AP59" s="41"/>
      <c r="AQ59" s="159">
        <f t="shared" si="26"/>
        <v>0</v>
      </c>
      <c r="AR59" s="160">
        <f t="shared" si="6"/>
        <v>0</v>
      </c>
      <c r="AS59" s="180"/>
      <c r="AT59" s="41"/>
      <c r="AU59" s="41"/>
      <c r="AV59" s="41"/>
      <c r="AW59" s="41"/>
      <c r="AX59" s="41"/>
      <c r="AY59" s="180"/>
      <c r="AZ59" s="41"/>
      <c r="BA59" s="41"/>
      <c r="BB59" s="41"/>
      <c r="BC59" s="41"/>
      <c r="BD59" s="41"/>
      <c r="BE59" s="41"/>
      <c r="BF59" s="41"/>
      <c r="BG59" s="888">
        <f>'6'!L1927</f>
        <v>0</v>
      </c>
      <c r="BH59" s="887">
        <f>'6'!L1929</f>
        <v>0</v>
      </c>
      <c r="BI59" s="161">
        <f>IF('6'!C1931&gt;0,'6'!C1931,0)</f>
        <v>0</v>
      </c>
      <c r="BJ59" s="162">
        <f t="shared" si="7"/>
        <v>0</v>
      </c>
      <c r="BK59" s="163">
        <f t="shared" si="8"/>
        <v>0</v>
      </c>
      <c r="BL59" s="163">
        <f t="shared" si="9"/>
        <v>0</v>
      </c>
      <c r="BM59" s="163">
        <f t="shared" si="10"/>
        <v>0</v>
      </c>
      <c r="BN59" s="163">
        <f t="shared" si="11"/>
        <v>0</v>
      </c>
      <c r="BO59" s="163">
        <f t="shared" si="12"/>
        <v>0</v>
      </c>
      <c r="BP59" s="163">
        <f t="shared" si="13"/>
        <v>0</v>
      </c>
      <c r="BQ59" s="164">
        <f t="shared" si="14"/>
        <v>0</v>
      </c>
      <c r="BR59" s="165">
        <f t="shared" si="15"/>
        <v>0</v>
      </c>
      <c r="BS59" s="166">
        <f t="shared" si="23"/>
        <v>0</v>
      </c>
      <c r="BT59" s="163">
        <f t="shared" si="16"/>
        <v>0</v>
      </c>
      <c r="BU59" s="167">
        <f t="shared" si="17"/>
        <v>0</v>
      </c>
      <c r="BV59" s="164">
        <f t="shared" si="18"/>
        <v>0</v>
      </c>
      <c r="BW59" s="166">
        <f t="shared" si="24"/>
        <v>0</v>
      </c>
      <c r="BX59" s="170">
        <f t="shared" si="25"/>
        <v>0</v>
      </c>
      <c r="BY59" s="639"/>
      <c r="BZ59" s="167">
        <f t="shared" si="20"/>
        <v>0</v>
      </c>
      <c r="CA59" s="166">
        <f t="shared" si="2"/>
        <v>0</v>
      </c>
      <c r="CB59" s="163">
        <f t="shared" si="21"/>
        <v>0</v>
      </c>
      <c r="CC59" s="168">
        <f t="shared" si="22"/>
        <v>0</v>
      </c>
      <c r="CD59" s="184"/>
      <c r="CE59" s="185"/>
    </row>
    <row r="60" spans="1:83" ht="15" customHeight="1" x14ac:dyDescent="0.2">
      <c r="A60" s="56"/>
      <c r="B60" s="36"/>
      <c r="C60" s="37"/>
      <c r="D60" s="37"/>
      <c r="E60" s="38"/>
      <c r="F60" s="38"/>
      <c r="G60" s="38"/>
      <c r="H60" s="158">
        <f t="shared" si="3"/>
        <v>0</v>
      </c>
      <c r="I60" s="43"/>
      <c r="J60" s="39">
        <f t="shared" si="4"/>
        <v>0</v>
      </c>
      <c r="K60" s="40"/>
      <c r="L60" s="41"/>
      <c r="M60" s="42"/>
      <c r="N60" s="40"/>
      <c r="O60" s="41"/>
      <c r="P60" s="42"/>
      <c r="Q60" s="40"/>
      <c r="R60" s="41"/>
      <c r="S60" s="42"/>
      <c r="T60" s="40"/>
      <c r="U60" s="41"/>
      <c r="V60" s="42"/>
      <c r="W60" s="40"/>
      <c r="X60" s="41"/>
      <c r="Y60" s="42"/>
      <c r="Z60" s="40"/>
      <c r="AA60" s="41"/>
      <c r="AB60" s="42"/>
      <c r="AC60" s="40"/>
      <c r="AD60" s="41"/>
      <c r="AE60" s="42"/>
      <c r="AF60" s="40"/>
      <c r="AG60" s="41"/>
      <c r="AH60" s="42"/>
      <c r="AI60" s="40"/>
      <c r="AJ60" s="41"/>
      <c r="AK60" s="42"/>
      <c r="AL60" s="40"/>
      <c r="AM60" s="41"/>
      <c r="AN60" s="42"/>
      <c r="AO60" s="40"/>
      <c r="AP60" s="41"/>
      <c r="AQ60" s="159">
        <f t="shared" si="26"/>
        <v>0</v>
      </c>
      <c r="AR60" s="160">
        <f t="shared" si="6"/>
        <v>0</v>
      </c>
      <c r="AS60" s="180"/>
      <c r="AT60" s="41"/>
      <c r="AU60" s="41"/>
      <c r="AV60" s="41"/>
      <c r="AW60" s="41"/>
      <c r="AX60" s="41"/>
      <c r="AY60" s="180"/>
      <c r="AZ60" s="41"/>
      <c r="BA60" s="41"/>
      <c r="BB60" s="41"/>
      <c r="BC60" s="41"/>
      <c r="BD60" s="41"/>
      <c r="BE60" s="41"/>
      <c r="BF60" s="41"/>
      <c r="BG60" s="888">
        <f>'6'!L1964</f>
        <v>0</v>
      </c>
      <c r="BH60" s="887">
        <f>'6'!L1966</f>
        <v>0</v>
      </c>
      <c r="BI60" s="161">
        <f>IF('6'!C1968&gt;0,'6'!C1968,0)</f>
        <v>0</v>
      </c>
      <c r="BJ60" s="162">
        <f t="shared" si="7"/>
        <v>0</v>
      </c>
      <c r="BK60" s="163">
        <f t="shared" si="8"/>
        <v>0</v>
      </c>
      <c r="BL60" s="163">
        <f t="shared" si="9"/>
        <v>0</v>
      </c>
      <c r="BM60" s="163">
        <f t="shared" si="10"/>
        <v>0</v>
      </c>
      <c r="BN60" s="163">
        <f t="shared" si="11"/>
        <v>0</v>
      </c>
      <c r="BO60" s="163">
        <f t="shared" si="12"/>
        <v>0</v>
      </c>
      <c r="BP60" s="163">
        <f t="shared" si="13"/>
        <v>0</v>
      </c>
      <c r="BQ60" s="164">
        <f t="shared" si="14"/>
        <v>0</v>
      </c>
      <c r="BR60" s="165">
        <f t="shared" si="15"/>
        <v>0</v>
      </c>
      <c r="BS60" s="166">
        <f t="shared" si="23"/>
        <v>0</v>
      </c>
      <c r="BT60" s="163">
        <f t="shared" si="16"/>
        <v>0</v>
      </c>
      <c r="BU60" s="167">
        <f t="shared" si="17"/>
        <v>0</v>
      </c>
      <c r="BV60" s="164">
        <f t="shared" si="18"/>
        <v>0</v>
      </c>
      <c r="BW60" s="166">
        <f t="shared" si="24"/>
        <v>0</v>
      </c>
      <c r="BX60" s="170">
        <f t="shared" si="25"/>
        <v>0</v>
      </c>
      <c r="BY60" s="639"/>
      <c r="BZ60" s="167">
        <f t="shared" si="20"/>
        <v>0</v>
      </c>
      <c r="CA60" s="166">
        <f t="shared" si="2"/>
        <v>0</v>
      </c>
      <c r="CB60" s="163">
        <f t="shared" si="21"/>
        <v>0</v>
      </c>
      <c r="CC60" s="168">
        <f t="shared" si="22"/>
        <v>0</v>
      </c>
      <c r="CD60" s="184"/>
      <c r="CE60" s="185"/>
    </row>
    <row r="61" spans="1:83" ht="15" customHeight="1" x14ac:dyDescent="0.2">
      <c r="A61" s="56"/>
      <c r="B61" s="36"/>
      <c r="C61" s="37"/>
      <c r="D61" s="37"/>
      <c r="E61" s="38"/>
      <c r="F61" s="38"/>
      <c r="G61" s="38"/>
      <c r="H61" s="158">
        <f t="shared" si="3"/>
        <v>0</v>
      </c>
      <c r="I61" s="43"/>
      <c r="J61" s="39">
        <f t="shared" si="4"/>
        <v>0</v>
      </c>
      <c r="K61" s="40"/>
      <c r="L61" s="41"/>
      <c r="M61" s="42"/>
      <c r="N61" s="40"/>
      <c r="O61" s="41"/>
      <c r="P61" s="42"/>
      <c r="Q61" s="40"/>
      <c r="R61" s="41"/>
      <c r="S61" s="42"/>
      <c r="T61" s="40"/>
      <c r="U61" s="41"/>
      <c r="V61" s="42"/>
      <c r="W61" s="40"/>
      <c r="X61" s="41"/>
      <c r="Y61" s="42"/>
      <c r="Z61" s="40"/>
      <c r="AA61" s="41"/>
      <c r="AB61" s="42"/>
      <c r="AC61" s="40"/>
      <c r="AD61" s="41"/>
      <c r="AE61" s="42"/>
      <c r="AF61" s="40"/>
      <c r="AG61" s="41"/>
      <c r="AH61" s="42"/>
      <c r="AI61" s="40"/>
      <c r="AJ61" s="41"/>
      <c r="AK61" s="42"/>
      <c r="AL61" s="40"/>
      <c r="AM61" s="41"/>
      <c r="AN61" s="42"/>
      <c r="AO61" s="40"/>
      <c r="AP61" s="41"/>
      <c r="AQ61" s="159">
        <f t="shared" si="26"/>
        <v>0</v>
      </c>
      <c r="AR61" s="160">
        <f t="shared" si="6"/>
        <v>0</v>
      </c>
      <c r="AS61" s="180"/>
      <c r="AT61" s="41"/>
      <c r="AU61" s="41"/>
      <c r="AV61" s="41"/>
      <c r="AW61" s="41"/>
      <c r="AX61" s="41"/>
      <c r="AY61" s="180"/>
      <c r="AZ61" s="41"/>
      <c r="BA61" s="41"/>
      <c r="BB61" s="41"/>
      <c r="BC61" s="41"/>
      <c r="BD61" s="41"/>
      <c r="BE61" s="41"/>
      <c r="BF61" s="41"/>
      <c r="BG61" s="888">
        <f>'6'!L2001</f>
        <v>0</v>
      </c>
      <c r="BH61" s="887">
        <f>'6'!L2003</f>
        <v>0</v>
      </c>
      <c r="BI61" s="161">
        <f>IF('6'!C2005&gt;0,'6'!C2005,0)</f>
        <v>0</v>
      </c>
      <c r="BJ61" s="162">
        <f t="shared" si="7"/>
        <v>0</v>
      </c>
      <c r="BK61" s="163">
        <f t="shared" si="8"/>
        <v>0</v>
      </c>
      <c r="BL61" s="163">
        <f t="shared" si="9"/>
        <v>0</v>
      </c>
      <c r="BM61" s="163">
        <f t="shared" si="10"/>
        <v>0</v>
      </c>
      <c r="BN61" s="163">
        <f t="shared" si="11"/>
        <v>0</v>
      </c>
      <c r="BO61" s="163">
        <f t="shared" si="12"/>
        <v>0</v>
      </c>
      <c r="BP61" s="163">
        <f t="shared" si="13"/>
        <v>0</v>
      </c>
      <c r="BQ61" s="164">
        <f t="shared" si="14"/>
        <v>0</v>
      </c>
      <c r="BR61" s="165">
        <f t="shared" si="15"/>
        <v>0</v>
      </c>
      <c r="BS61" s="166">
        <f t="shared" si="23"/>
        <v>0</v>
      </c>
      <c r="BT61" s="163">
        <f t="shared" si="16"/>
        <v>0</v>
      </c>
      <c r="BU61" s="167">
        <f t="shared" si="17"/>
        <v>0</v>
      </c>
      <c r="BV61" s="164">
        <f t="shared" si="18"/>
        <v>0</v>
      </c>
      <c r="BW61" s="166">
        <f t="shared" si="24"/>
        <v>0</v>
      </c>
      <c r="BX61" s="170">
        <f t="shared" si="25"/>
        <v>0</v>
      </c>
      <c r="BY61" s="639"/>
      <c r="BZ61" s="167">
        <f t="shared" si="20"/>
        <v>0</v>
      </c>
      <c r="CA61" s="166">
        <f t="shared" si="2"/>
        <v>0</v>
      </c>
      <c r="CB61" s="163">
        <f t="shared" si="21"/>
        <v>0</v>
      </c>
      <c r="CC61" s="168">
        <f t="shared" si="22"/>
        <v>0</v>
      </c>
      <c r="CD61" s="184"/>
      <c r="CE61" s="185"/>
    </row>
    <row r="62" spans="1:83" ht="15" customHeight="1" x14ac:dyDescent="0.2">
      <c r="A62" s="56"/>
      <c r="B62" s="36"/>
      <c r="C62" s="37"/>
      <c r="D62" s="37"/>
      <c r="E62" s="38"/>
      <c r="F62" s="38"/>
      <c r="G62" s="38"/>
      <c r="H62" s="158">
        <f t="shared" si="3"/>
        <v>0</v>
      </c>
      <c r="I62" s="43"/>
      <c r="J62" s="39">
        <f t="shared" si="4"/>
        <v>0</v>
      </c>
      <c r="K62" s="40"/>
      <c r="L62" s="41"/>
      <c r="M62" s="42"/>
      <c r="N62" s="40"/>
      <c r="O62" s="41"/>
      <c r="P62" s="42"/>
      <c r="Q62" s="40"/>
      <c r="R62" s="41"/>
      <c r="S62" s="42"/>
      <c r="T62" s="40"/>
      <c r="U62" s="41"/>
      <c r="V62" s="42"/>
      <c r="W62" s="40"/>
      <c r="X62" s="41"/>
      <c r="Y62" s="42"/>
      <c r="Z62" s="40"/>
      <c r="AA62" s="41"/>
      <c r="AB62" s="42"/>
      <c r="AC62" s="40"/>
      <c r="AD62" s="41"/>
      <c r="AE62" s="42"/>
      <c r="AF62" s="40"/>
      <c r="AG62" s="41"/>
      <c r="AH62" s="42"/>
      <c r="AI62" s="40"/>
      <c r="AJ62" s="41"/>
      <c r="AK62" s="42"/>
      <c r="AL62" s="40"/>
      <c r="AM62" s="41"/>
      <c r="AN62" s="42"/>
      <c r="AO62" s="40"/>
      <c r="AP62" s="41"/>
      <c r="AQ62" s="159">
        <f t="shared" si="26"/>
        <v>0</v>
      </c>
      <c r="AR62" s="160">
        <f t="shared" si="6"/>
        <v>0</v>
      </c>
      <c r="AS62" s="180"/>
      <c r="AT62" s="41"/>
      <c r="AU62" s="41"/>
      <c r="AV62" s="41"/>
      <c r="AW62" s="41"/>
      <c r="AX62" s="41"/>
      <c r="AY62" s="180"/>
      <c r="AZ62" s="41"/>
      <c r="BA62" s="41"/>
      <c r="BB62" s="41"/>
      <c r="BC62" s="41"/>
      <c r="BD62" s="41"/>
      <c r="BE62" s="41"/>
      <c r="BF62" s="41"/>
      <c r="BG62" s="888">
        <f>'6'!L2038</f>
        <v>0</v>
      </c>
      <c r="BH62" s="887">
        <f>'6'!L2040</f>
        <v>0</v>
      </c>
      <c r="BI62" s="161">
        <f>IF('6'!C2042&gt;0,'6'!C2042,0)</f>
        <v>0</v>
      </c>
      <c r="BJ62" s="162">
        <f t="shared" si="7"/>
        <v>0</v>
      </c>
      <c r="BK62" s="163">
        <f t="shared" si="8"/>
        <v>0</v>
      </c>
      <c r="BL62" s="163">
        <f t="shared" si="9"/>
        <v>0</v>
      </c>
      <c r="BM62" s="163">
        <f t="shared" si="10"/>
        <v>0</v>
      </c>
      <c r="BN62" s="163">
        <f t="shared" si="11"/>
        <v>0</v>
      </c>
      <c r="BO62" s="163">
        <f t="shared" si="12"/>
        <v>0</v>
      </c>
      <c r="BP62" s="163">
        <f t="shared" si="13"/>
        <v>0</v>
      </c>
      <c r="BQ62" s="164">
        <f t="shared" si="14"/>
        <v>0</v>
      </c>
      <c r="BR62" s="165">
        <f t="shared" si="15"/>
        <v>0</v>
      </c>
      <c r="BS62" s="166">
        <f t="shared" si="23"/>
        <v>0</v>
      </c>
      <c r="BT62" s="163">
        <f t="shared" si="16"/>
        <v>0</v>
      </c>
      <c r="BU62" s="167">
        <f t="shared" si="17"/>
        <v>0</v>
      </c>
      <c r="BV62" s="164">
        <f t="shared" si="18"/>
        <v>0</v>
      </c>
      <c r="BW62" s="166">
        <f t="shared" si="24"/>
        <v>0</v>
      </c>
      <c r="BX62" s="170">
        <f t="shared" si="25"/>
        <v>0</v>
      </c>
      <c r="BY62" s="639"/>
      <c r="BZ62" s="167">
        <f t="shared" si="20"/>
        <v>0</v>
      </c>
      <c r="CA62" s="166">
        <f t="shared" si="2"/>
        <v>0</v>
      </c>
      <c r="CB62" s="163">
        <f t="shared" si="21"/>
        <v>0</v>
      </c>
      <c r="CC62" s="168">
        <f t="shared" si="22"/>
        <v>0</v>
      </c>
      <c r="CD62" s="184"/>
      <c r="CE62" s="185"/>
    </row>
    <row r="63" spans="1:83" ht="15" customHeight="1" x14ac:dyDescent="0.2">
      <c r="A63" s="56"/>
      <c r="B63" s="36"/>
      <c r="C63" s="37"/>
      <c r="D63" s="37"/>
      <c r="E63" s="38"/>
      <c r="F63" s="38"/>
      <c r="G63" s="38"/>
      <c r="H63" s="158">
        <f t="shared" si="3"/>
        <v>0</v>
      </c>
      <c r="I63" s="43"/>
      <c r="J63" s="39">
        <f t="shared" si="4"/>
        <v>0</v>
      </c>
      <c r="K63" s="40"/>
      <c r="L63" s="41"/>
      <c r="M63" s="42"/>
      <c r="N63" s="40"/>
      <c r="O63" s="41"/>
      <c r="P63" s="42"/>
      <c r="Q63" s="40"/>
      <c r="R63" s="41"/>
      <c r="S63" s="42"/>
      <c r="T63" s="40"/>
      <c r="U63" s="41"/>
      <c r="V63" s="42"/>
      <c r="W63" s="40"/>
      <c r="X63" s="41"/>
      <c r="Y63" s="42"/>
      <c r="Z63" s="40"/>
      <c r="AA63" s="41"/>
      <c r="AB63" s="42"/>
      <c r="AC63" s="40"/>
      <c r="AD63" s="41"/>
      <c r="AE63" s="42"/>
      <c r="AF63" s="40"/>
      <c r="AG63" s="41"/>
      <c r="AH63" s="42"/>
      <c r="AI63" s="40"/>
      <c r="AJ63" s="41"/>
      <c r="AK63" s="42"/>
      <c r="AL63" s="40"/>
      <c r="AM63" s="41"/>
      <c r="AN63" s="42"/>
      <c r="AO63" s="40"/>
      <c r="AP63" s="41"/>
      <c r="AQ63" s="159">
        <f t="shared" si="26"/>
        <v>0</v>
      </c>
      <c r="AR63" s="160">
        <f t="shared" si="6"/>
        <v>0</v>
      </c>
      <c r="AS63" s="180"/>
      <c r="AT63" s="41"/>
      <c r="AU63" s="41"/>
      <c r="AV63" s="41"/>
      <c r="AW63" s="41"/>
      <c r="AX63" s="41"/>
      <c r="AY63" s="180"/>
      <c r="AZ63" s="41"/>
      <c r="BA63" s="41"/>
      <c r="BB63" s="41"/>
      <c r="BC63" s="41"/>
      <c r="BD63" s="41"/>
      <c r="BE63" s="41"/>
      <c r="BF63" s="41"/>
      <c r="BG63" s="888">
        <f>'6'!L2075</f>
        <v>0</v>
      </c>
      <c r="BH63" s="887">
        <f>'6'!L2077</f>
        <v>0</v>
      </c>
      <c r="BI63" s="161">
        <f>IF('6'!C2079&gt;0,'6'!C2079,0)</f>
        <v>0</v>
      </c>
      <c r="BJ63" s="162">
        <f t="shared" si="7"/>
        <v>0</v>
      </c>
      <c r="BK63" s="163">
        <f t="shared" si="8"/>
        <v>0</v>
      </c>
      <c r="BL63" s="163">
        <f t="shared" si="9"/>
        <v>0</v>
      </c>
      <c r="BM63" s="163">
        <f t="shared" si="10"/>
        <v>0</v>
      </c>
      <c r="BN63" s="163">
        <f t="shared" si="11"/>
        <v>0</v>
      </c>
      <c r="BO63" s="163">
        <f t="shared" si="12"/>
        <v>0</v>
      </c>
      <c r="BP63" s="163">
        <f t="shared" si="13"/>
        <v>0</v>
      </c>
      <c r="BQ63" s="164">
        <f t="shared" si="14"/>
        <v>0</v>
      </c>
      <c r="BR63" s="165">
        <f t="shared" si="15"/>
        <v>0</v>
      </c>
      <c r="BS63" s="166">
        <f t="shared" si="23"/>
        <v>0</v>
      </c>
      <c r="BT63" s="163">
        <f t="shared" si="16"/>
        <v>0</v>
      </c>
      <c r="BU63" s="167">
        <f t="shared" si="17"/>
        <v>0</v>
      </c>
      <c r="BV63" s="164">
        <f t="shared" si="18"/>
        <v>0</v>
      </c>
      <c r="BW63" s="166">
        <f t="shared" si="24"/>
        <v>0</v>
      </c>
      <c r="BX63" s="170">
        <f t="shared" si="25"/>
        <v>0</v>
      </c>
      <c r="BY63" s="639"/>
      <c r="BZ63" s="167">
        <f t="shared" si="20"/>
        <v>0</v>
      </c>
      <c r="CA63" s="166">
        <f t="shared" si="2"/>
        <v>0</v>
      </c>
      <c r="CB63" s="163">
        <f t="shared" si="21"/>
        <v>0</v>
      </c>
      <c r="CC63" s="168">
        <f t="shared" si="22"/>
        <v>0</v>
      </c>
      <c r="CD63" s="184"/>
      <c r="CE63" s="185"/>
    </row>
    <row r="64" spans="1:83" ht="15" customHeight="1" x14ac:dyDescent="0.2">
      <c r="A64" s="56"/>
      <c r="B64" s="36"/>
      <c r="C64" s="37"/>
      <c r="D64" s="37"/>
      <c r="E64" s="38"/>
      <c r="F64" s="38"/>
      <c r="G64" s="38"/>
      <c r="H64" s="158">
        <f t="shared" si="3"/>
        <v>0</v>
      </c>
      <c r="I64" s="43"/>
      <c r="J64" s="39">
        <f t="shared" si="4"/>
        <v>0</v>
      </c>
      <c r="K64" s="40"/>
      <c r="L64" s="41"/>
      <c r="M64" s="42"/>
      <c r="N64" s="40"/>
      <c r="O64" s="41"/>
      <c r="P64" s="42"/>
      <c r="Q64" s="40"/>
      <c r="R64" s="41"/>
      <c r="S64" s="42"/>
      <c r="T64" s="40"/>
      <c r="U64" s="41"/>
      <c r="V64" s="42"/>
      <c r="W64" s="40"/>
      <c r="X64" s="41"/>
      <c r="Y64" s="42"/>
      <c r="Z64" s="40"/>
      <c r="AA64" s="41"/>
      <c r="AB64" s="42"/>
      <c r="AC64" s="40"/>
      <c r="AD64" s="41"/>
      <c r="AE64" s="42"/>
      <c r="AF64" s="40"/>
      <c r="AG64" s="41"/>
      <c r="AH64" s="42"/>
      <c r="AI64" s="40"/>
      <c r="AJ64" s="41"/>
      <c r="AK64" s="42"/>
      <c r="AL64" s="40"/>
      <c r="AM64" s="41"/>
      <c r="AN64" s="42"/>
      <c r="AO64" s="40"/>
      <c r="AP64" s="41"/>
      <c r="AQ64" s="159">
        <f t="shared" si="26"/>
        <v>0</v>
      </c>
      <c r="AR64" s="160">
        <f t="shared" si="6"/>
        <v>0</v>
      </c>
      <c r="AS64" s="180"/>
      <c r="AT64" s="41"/>
      <c r="AU64" s="41"/>
      <c r="AV64" s="41"/>
      <c r="AW64" s="41"/>
      <c r="AX64" s="41"/>
      <c r="AY64" s="180"/>
      <c r="AZ64" s="41"/>
      <c r="BA64" s="41"/>
      <c r="BB64" s="41"/>
      <c r="BC64" s="41"/>
      <c r="BD64" s="41"/>
      <c r="BE64" s="41"/>
      <c r="BF64" s="41"/>
      <c r="BG64" s="888">
        <f>'6'!L2112</f>
        <v>0</v>
      </c>
      <c r="BH64" s="887">
        <f>'6'!L2114</f>
        <v>0</v>
      </c>
      <c r="BI64" s="161">
        <f>IF('6'!C2116&gt;0,'6'!C2116,0)</f>
        <v>0</v>
      </c>
      <c r="BJ64" s="162">
        <f t="shared" si="7"/>
        <v>0</v>
      </c>
      <c r="BK64" s="163">
        <f t="shared" si="8"/>
        <v>0</v>
      </c>
      <c r="BL64" s="163">
        <f t="shared" si="9"/>
        <v>0</v>
      </c>
      <c r="BM64" s="163">
        <f t="shared" si="10"/>
        <v>0</v>
      </c>
      <c r="BN64" s="163">
        <f t="shared" si="11"/>
        <v>0</v>
      </c>
      <c r="BO64" s="163">
        <f t="shared" si="12"/>
        <v>0</v>
      </c>
      <c r="BP64" s="163">
        <f t="shared" si="13"/>
        <v>0</v>
      </c>
      <c r="BQ64" s="164">
        <f t="shared" si="14"/>
        <v>0</v>
      </c>
      <c r="BR64" s="165">
        <f t="shared" si="15"/>
        <v>0</v>
      </c>
      <c r="BS64" s="166">
        <f t="shared" si="23"/>
        <v>0</v>
      </c>
      <c r="BT64" s="163">
        <f t="shared" si="16"/>
        <v>0</v>
      </c>
      <c r="BU64" s="167">
        <f t="shared" si="17"/>
        <v>0</v>
      </c>
      <c r="BV64" s="164">
        <f t="shared" si="18"/>
        <v>0</v>
      </c>
      <c r="BW64" s="166">
        <f t="shared" si="24"/>
        <v>0</v>
      </c>
      <c r="BX64" s="170">
        <f t="shared" si="25"/>
        <v>0</v>
      </c>
      <c r="BY64" s="639"/>
      <c r="BZ64" s="167">
        <f t="shared" si="20"/>
        <v>0</v>
      </c>
      <c r="CA64" s="166">
        <f t="shared" si="2"/>
        <v>0</v>
      </c>
      <c r="CB64" s="163">
        <f t="shared" si="21"/>
        <v>0</v>
      </c>
      <c r="CC64" s="168">
        <f t="shared" si="22"/>
        <v>0</v>
      </c>
      <c r="CD64" s="184"/>
      <c r="CE64" s="185"/>
    </row>
    <row r="65" spans="1:83" ht="15" customHeight="1" x14ac:dyDescent="0.2">
      <c r="A65" s="56"/>
      <c r="B65" s="36"/>
      <c r="C65" s="37"/>
      <c r="D65" s="37"/>
      <c r="E65" s="38"/>
      <c r="F65" s="38"/>
      <c r="G65" s="38"/>
      <c r="H65" s="158">
        <f t="shared" si="3"/>
        <v>0</v>
      </c>
      <c r="I65" s="43"/>
      <c r="J65" s="39">
        <f t="shared" si="4"/>
        <v>0</v>
      </c>
      <c r="K65" s="40"/>
      <c r="L65" s="41"/>
      <c r="M65" s="42"/>
      <c r="N65" s="40"/>
      <c r="O65" s="41"/>
      <c r="P65" s="42"/>
      <c r="Q65" s="40"/>
      <c r="R65" s="41"/>
      <c r="S65" s="42"/>
      <c r="T65" s="40"/>
      <c r="U65" s="41"/>
      <c r="V65" s="42"/>
      <c r="W65" s="40"/>
      <c r="X65" s="41"/>
      <c r="Y65" s="42"/>
      <c r="Z65" s="40"/>
      <c r="AA65" s="41"/>
      <c r="AB65" s="42"/>
      <c r="AC65" s="40"/>
      <c r="AD65" s="41"/>
      <c r="AE65" s="42"/>
      <c r="AF65" s="40"/>
      <c r="AG65" s="41"/>
      <c r="AH65" s="42"/>
      <c r="AI65" s="40"/>
      <c r="AJ65" s="41"/>
      <c r="AK65" s="42"/>
      <c r="AL65" s="40"/>
      <c r="AM65" s="41"/>
      <c r="AN65" s="42"/>
      <c r="AO65" s="40"/>
      <c r="AP65" s="41"/>
      <c r="AQ65" s="159">
        <f t="shared" si="26"/>
        <v>0</v>
      </c>
      <c r="AR65" s="160">
        <f t="shared" si="6"/>
        <v>0</v>
      </c>
      <c r="AS65" s="180"/>
      <c r="AT65" s="41"/>
      <c r="AU65" s="41"/>
      <c r="AV65" s="41"/>
      <c r="AW65" s="41"/>
      <c r="AX65" s="41"/>
      <c r="AY65" s="180"/>
      <c r="AZ65" s="41"/>
      <c r="BA65" s="41"/>
      <c r="BB65" s="41"/>
      <c r="BC65" s="41"/>
      <c r="BD65" s="41"/>
      <c r="BE65" s="41"/>
      <c r="BF65" s="41"/>
      <c r="BG65" s="888">
        <f>'6'!L2149</f>
        <v>0</v>
      </c>
      <c r="BH65" s="887">
        <f>'6'!L2151</f>
        <v>0</v>
      </c>
      <c r="BI65" s="161">
        <f>IF('6'!C2153&gt;0,'6'!C2153,0)</f>
        <v>0</v>
      </c>
      <c r="BJ65" s="162">
        <f t="shared" si="7"/>
        <v>0</v>
      </c>
      <c r="BK65" s="163">
        <f t="shared" si="8"/>
        <v>0</v>
      </c>
      <c r="BL65" s="163">
        <f t="shared" si="9"/>
        <v>0</v>
      </c>
      <c r="BM65" s="163">
        <f t="shared" si="10"/>
        <v>0</v>
      </c>
      <c r="BN65" s="163">
        <f t="shared" si="11"/>
        <v>0</v>
      </c>
      <c r="BO65" s="163">
        <f t="shared" si="12"/>
        <v>0</v>
      </c>
      <c r="BP65" s="163">
        <f t="shared" si="13"/>
        <v>0</v>
      </c>
      <c r="BQ65" s="164">
        <f t="shared" si="14"/>
        <v>0</v>
      </c>
      <c r="BR65" s="165">
        <f t="shared" si="15"/>
        <v>0</v>
      </c>
      <c r="BS65" s="166">
        <f t="shared" si="23"/>
        <v>0</v>
      </c>
      <c r="BT65" s="163">
        <f t="shared" si="16"/>
        <v>0</v>
      </c>
      <c r="BU65" s="167">
        <f t="shared" si="17"/>
        <v>0</v>
      </c>
      <c r="BV65" s="164">
        <f t="shared" si="18"/>
        <v>0</v>
      </c>
      <c r="BW65" s="166">
        <f t="shared" si="24"/>
        <v>0</v>
      </c>
      <c r="BX65" s="170">
        <f t="shared" si="25"/>
        <v>0</v>
      </c>
      <c r="BY65" s="639"/>
      <c r="BZ65" s="167">
        <f t="shared" si="20"/>
        <v>0</v>
      </c>
      <c r="CA65" s="166">
        <f t="shared" si="2"/>
        <v>0</v>
      </c>
      <c r="CB65" s="163">
        <f t="shared" si="21"/>
        <v>0</v>
      </c>
      <c r="CC65" s="168">
        <f t="shared" si="22"/>
        <v>0</v>
      </c>
      <c r="CD65" s="184"/>
      <c r="CE65" s="185"/>
    </row>
    <row r="66" spans="1:83" ht="15" customHeight="1" x14ac:dyDescent="0.2">
      <c r="A66" s="56"/>
      <c r="B66" s="36"/>
      <c r="C66" s="37"/>
      <c r="D66" s="37"/>
      <c r="E66" s="38"/>
      <c r="F66" s="38"/>
      <c r="G66" s="38"/>
      <c r="H66" s="158">
        <f t="shared" si="3"/>
        <v>0</v>
      </c>
      <c r="I66" s="43"/>
      <c r="J66" s="39">
        <f t="shared" si="4"/>
        <v>0</v>
      </c>
      <c r="K66" s="40"/>
      <c r="L66" s="41"/>
      <c r="M66" s="42"/>
      <c r="N66" s="40"/>
      <c r="O66" s="41"/>
      <c r="P66" s="42"/>
      <c r="Q66" s="40"/>
      <c r="R66" s="41"/>
      <c r="S66" s="42"/>
      <c r="T66" s="40"/>
      <c r="U66" s="41"/>
      <c r="V66" s="42"/>
      <c r="W66" s="40"/>
      <c r="X66" s="41"/>
      <c r="Y66" s="42"/>
      <c r="Z66" s="40"/>
      <c r="AA66" s="41"/>
      <c r="AB66" s="42"/>
      <c r="AC66" s="40"/>
      <c r="AD66" s="41"/>
      <c r="AE66" s="42"/>
      <c r="AF66" s="40"/>
      <c r="AG66" s="41"/>
      <c r="AH66" s="42"/>
      <c r="AI66" s="40"/>
      <c r="AJ66" s="41"/>
      <c r="AK66" s="42"/>
      <c r="AL66" s="40"/>
      <c r="AM66" s="41"/>
      <c r="AN66" s="42"/>
      <c r="AO66" s="40"/>
      <c r="AP66" s="41"/>
      <c r="AQ66" s="159">
        <f t="shared" si="26"/>
        <v>0</v>
      </c>
      <c r="AR66" s="160">
        <f t="shared" si="6"/>
        <v>0</v>
      </c>
      <c r="AS66" s="180"/>
      <c r="AT66" s="41"/>
      <c r="AU66" s="41"/>
      <c r="AV66" s="41"/>
      <c r="AW66" s="41"/>
      <c r="AX66" s="41"/>
      <c r="AY66" s="180"/>
      <c r="AZ66" s="41"/>
      <c r="BA66" s="41"/>
      <c r="BB66" s="41"/>
      <c r="BC66" s="41"/>
      <c r="BD66" s="41"/>
      <c r="BE66" s="41"/>
      <c r="BF66" s="41"/>
      <c r="BG66" s="888">
        <f>'6'!L2186</f>
        <v>0</v>
      </c>
      <c r="BH66" s="887">
        <f>'6'!L2188</f>
        <v>0</v>
      </c>
      <c r="BI66" s="161">
        <f>IF('6'!C2190&gt;0,'6'!C2190,0)</f>
        <v>0</v>
      </c>
      <c r="BJ66" s="162">
        <f t="shared" si="7"/>
        <v>0</v>
      </c>
      <c r="BK66" s="163">
        <f t="shared" si="8"/>
        <v>0</v>
      </c>
      <c r="BL66" s="163">
        <f t="shared" si="9"/>
        <v>0</v>
      </c>
      <c r="BM66" s="163">
        <f t="shared" si="10"/>
        <v>0</v>
      </c>
      <c r="BN66" s="163">
        <f t="shared" si="11"/>
        <v>0</v>
      </c>
      <c r="BO66" s="163">
        <f t="shared" si="12"/>
        <v>0</v>
      </c>
      <c r="BP66" s="163">
        <f t="shared" si="13"/>
        <v>0</v>
      </c>
      <c r="BQ66" s="164">
        <f t="shared" si="14"/>
        <v>0</v>
      </c>
      <c r="BR66" s="165">
        <f t="shared" si="15"/>
        <v>0</v>
      </c>
      <c r="BS66" s="166">
        <f t="shared" si="23"/>
        <v>0</v>
      </c>
      <c r="BT66" s="163">
        <f t="shared" si="16"/>
        <v>0</v>
      </c>
      <c r="BU66" s="167">
        <f t="shared" si="17"/>
        <v>0</v>
      </c>
      <c r="BV66" s="164">
        <f t="shared" si="18"/>
        <v>0</v>
      </c>
      <c r="BW66" s="166">
        <f t="shared" si="24"/>
        <v>0</v>
      </c>
      <c r="BX66" s="170">
        <f t="shared" si="25"/>
        <v>0</v>
      </c>
      <c r="BY66" s="639"/>
      <c r="BZ66" s="167">
        <f t="shared" si="20"/>
        <v>0</v>
      </c>
      <c r="CA66" s="166">
        <f t="shared" si="2"/>
        <v>0</v>
      </c>
      <c r="CB66" s="163">
        <f t="shared" si="21"/>
        <v>0</v>
      </c>
      <c r="CC66" s="168">
        <f t="shared" si="22"/>
        <v>0</v>
      </c>
      <c r="CD66" s="184"/>
      <c r="CE66" s="185"/>
    </row>
    <row r="67" spans="1:83" ht="15" customHeight="1" x14ac:dyDescent="0.2">
      <c r="A67" s="86"/>
      <c r="B67" s="87"/>
      <c r="C67" s="88"/>
      <c r="D67" s="88"/>
      <c r="E67" s="89"/>
      <c r="F67" s="38"/>
      <c r="G67" s="38"/>
      <c r="H67" s="158">
        <f>IF(C67&lt;&gt;"",C67/$B$69,0)</f>
        <v>0</v>
      </c>
      <c r="I67" s="673"/>
      <c r="J67" s="674">
        <f>K67+N67+Q67+T67+W67+Z67+AC67+AF67+AI67+AL67</f>
        <v>0</v>
      </c>
      <c r="K67" s="40"/>
      <c r="L67" s="41"/>
      <c r="M67" s="42"/>
      <c r="N67" s="40"/>
      <c r="O67" s="41"/>
      <c r="P67" s="42"/>
      <c r="Q67" s="40"/>
      <c r="R67" s="41"/>
      <c r="S67" s="42"/>
      <c r="T67" s="40"/>
      <c r="U67" s="41"/>
      <c r="V67" s="42"/>
      <c r="W67" s="40"/>
      <c r="X67" s="41"/>
      <c r="Y67" s="42"/>
      <c r="Z67" s="40"/>
      <c r="AA67" s="41"/>
      <c r="AB67" s="42"/>
      <c r="AC67" s="40"/>
      <c r="AD67" s="41"/>
      <c r="AE67" s="42"/>
      <c r="AF67" s="40"/>
      <c r="AG67" s="41"/>
      <c r="AH67" s="42"/>
      <c r="AI67" s="40"/>
      <c r="AJ67" s="41"/>
      <c r="AK67" s="42"/>
      <c r="AL67" s="40"/>
      <c r="AM67" s="41"/>
      <c r="AN67" s="42"/>
      <c r="AO67" s="40"/>
      <c r="AP67" s="41"/>
      <c r="AQ67" s="159">
        <f>SUM(IF(K67&gt;0,K67*$K$6,0),IF(N67&gt;0,N67*$N$6,0),IF(Q67&gt;0,Q67*$Q$6,0),IF(T67&gt;0,T67*$T$6,0),IF(W67&gt;0,W67*$W$6,0),IF(Z67&gt;0,Z67*$Z$6,0),IF(AC67&gt;0,AC67*$AC$6,0),IF(AF67&gt;0,AF67*$AF$6,0),IF(AI67&gt;0,AI67*$AI$6,0),IF(AL67&gt;0,AI67*$AI$6,0),IF(AO67&gt;0,AO67*$AO$6,0),IF(AP67&gt;0,AP67*$AP$6,0))</f>
        <v>0</v>
      </c>
      <c r="AR67" s="179">
        <f>$AR$6*H67</f>
        <v>0</v>
      </c>
      <c r="AS67" s="180"/>
      <c r="AT67" s="41"/>
      <c r="AU67" s="41"/>
      <c r="AV67" s="41"/>
      <c r="AW67" s="41"/>
      <c r="AX67" s="41"/>
      <c r="AY67" s="180"/>
      <c r="AZ67" s="41"/>
      <c r="BA67" s="41"/>
      <c r="BB67" s="41"/>
      <c r="BC67" s="41"/>
      <c r="BD67" s="41"/>
      <c r="BE67" s="41"/>
      <c r="BF67" s="41"/>
      <c r="BG67" s="889">
        <f>'6'!L2223</f>
        <v>0</v>
      </c>
      <c r="BH67" s="887">
        <f>'6'!L2225</f>
        <v>0</v>
      </c>
      <c r="BI67" s="178">
        <f>IF('6'!C2226&gt;0,'6'!C2226,0)</f>
        <v>0</v>
      </c>
      <c r="BJ67" s="675">
        <f>IF(AS67&gt;0,$AS$6*AS67,0)</f>
        <v>0</v>
      </c>
      <c r="BK67" s="676">
        <f>SUM(IF(AT67&gt;0,AT67*$AT$6,0),IF(AU67&gt;0,AU67*$AU$6,0),IF(AV67&gt;0,AV67*$AV$6,0),IF(AW67&gt;0,AW67*$AW$6,0),IF(AX67&gt;0,AX67*$AX$6,0))</f>
        <v>0</v>
      </c>
      <c r="BL67" s="676">
        <f>SUM(IF(AY67&gt;0,AY67*$AY$6,0),IF(AZ67&gt;0,AZ67*$AZ$6,0),IF(BA67&gt;0,BA67*$BA$6,0),IF(BB67&gt;0,BB67*$BB$6,0),IF(BC67&gt;0,BC67*$BC$6,0),IF(BD67&gt;0,BD67*$BD$6,0),IF(BE67&gt;0,BE67*$BE$6,0),IF(BF67&gt;0,BF67*$BF$6,0))</f>
        <v>0</v>
      </c>
      <c r="BM67" s="676">
        <f>$BM$6*H67</f>
        <v>0</v>
      </c>
      <c r="BN67" s="676">
        <f>$BN$6*H67</f>
        <v>0</v>
      </c>
      <c r="BO67" s="676">
        <f>$BO$6*H67</f>
        <v>0</v>
      </c>
      <c r="BP67" s="676">
        <f>$BP$6*H67</f>
        <v>0</v>
      </c>
      <c r="BQ67" s="677">
        <f>$BQ$6*H67</f>
        <v>0</v>
      </c>
      <c r="BR67" s="678">
        <f>$BR$6*H67</f>
        <v>0</v>
      </c>
      <c r="BS67" s="679">
        <f>$BS$6*H67</f>
        <v>0</v>
      </c>
      <c r="BT67" s="676">
        <f>$BT$6*H67</f>
        <v>0</v>
      </c>
      <c r="BU67" s="640">
        <f>$BU$6*H67</f>
        <v>0</v>
      </c>
      <c r="BV67" s="680">
        <f>$BV$6*H67</f>
        <v>0</v>
      </c>
      <c r="BW67" s="679">
        <f t="shared" si="24"/>
        <v>0</v>
      </c>
      <c r="BX67" s="681">
        <f>$BX$6*H67</f>
        <v>0</v>
      </c>
      <c r="BY67" s="682"/>
      <c r="BZ67" s="640">
        <f>(BW67+BX67)-BY67</f>
        <v>0</v>
      </c>
      <c r="CA67" s="166">
        <f t="shared" si="2"/>
        <v>0</v>
      </c>
      <c r="CB67" s="676">
        <f>IF(BZ67&gt;0,$CB$6*BZ67/$BZ$6,0)</f>
        <v>0</v>
      </c>
      <c r="CC67" s="168">
        <f t="shared" si="22"/>
        <v>0</v>
      </c>
      <c r="CD67" s="184"/>
      <c r="CE67" s="185"/>
    </row>
    <row r="68" spans="1:83" s="705" customFormat="1" ht="24.75" thickBot="1" x14ac:dyDescent="0.25">
      <c r="A68" s="687"/>
      <c r="B68" s="688" t="s">
        <v>345</v>
      </c>
      <c r="C68" s="689"/>
      <c r="D68" s="930"/>
      <c r="E68" s="931"/>
      <c r="F68" s="932"/>
      <c r="G68" s="932"/>
      <c r="H68" s="158">
        <f>IF(C68&lt;&gt;"",C68/$B$69,0)</f>
        <v>0</v>
      </c>
      <c r="I68" s="1018"/>
      <c r="J68" s="919">
        <f t="shared" si="4"/>
        <v>0</v>
      </c>
      <c r="K68" s="931"/>
      <c r="L68" s="931"/>
      <c r="M68" s="931"/>
      <c r="N68" s="931"/>
      <c r="O68" s="931"/>
      <c r="P68" s="931"/>
      <c r="Q68" s="931"/>
      <c r="R68" s="931"/>
      <c r="S68" s="931"/>
      <c r="T68" s="931"/>
      <c r="U68" s="931"/>
      <c r="V68" s="931"/>
      <c r="W68" s="931"/>
      <c r="X68" s="931"/>
      <c r="Y68" s="931"/>
      <c r="Z68" s="931"/>
      <c r="AA68" s="931"/>
      <c r="AB68" s="931"/>
      <c r="AC68" s="931"/>
      <c r="AD68" s="931"/>
      <c r="AE68" s="931"/>
      <c r="AF68" s="931"/>
      <c r="AG68" s="931"/>
      <c r="AH68" s="931"/>
      <c r="AI68" s="931"/>
      <c r="AJ68" s="931"/>
      <c r="AK68" s="931"/>
      <c r="AL68" s="931"/>
      <c r="AM68" s="931"/>
      <c r="AN68" s="931"/>
      <c r="AO68" s="931"/>
      <c r="AP68" s="931"/>
      <c r="AQ68" s="690">
        <f t="shared" si="26"/>
        <v>0</v>
      </c>
      <c r="AR68" s="691">
        <f t="shared" si="6"/>
        <v>0</v>
      </c>
      <c r="AS68" s="933"/>
      <c r="AT68" s="1427">
        <f>'8'!D22+'8'!D24+'8'!D26</f>
        <v>0</v>
      </c>
      <c r="AU68" s="1428"/>
      <c r="AV68" s="1428"/>
      <c r="AW68" s="1428"/>
      <c r="AX68" s="1429"/>
      <c r="AY68" s="1430">
        <f>'9'!D25+'9'!D27+'9'!D29+'9'!D31</f>
        <v>0</v>
      </c>
      <c r="AZ68" s="1428"/>
      <c r="BA68" s="1428"/>
      <c r="BB68" s="1428"/>
      <c r="BC68" s="1428"/>
      <c r="BD68" s="1428"/>
      <c r="BE68" s="1428"/>
      <c r="BF68" s="1429"/>
      <c r="BG68" s="890"/>
      <c r="BH68" s="891"/>
      <c r="BI68" s="692">
        <f>IF('6'!C2227&gt;0,'6'!C2227,0)</f>
        <v>0</v>
      </c>
      <c r="BJ68" s="693">
        <f>IF(AS68&gt;0,'7'!K12*AS68,0)</f>
        <v>0</v>
      </c>
      <c r="BK68" s="699">
        <f>IF(AT68&gt;0,(('8'!L22*'8'!D22)+('8'!L24*'8'!D24)+('8'!L26*'8'!D26)),0)</f>
        <v>0</v>
      </c>
      <c r="BL68" s="699">
        <f>IF(AY68&gt;0,(('9'!L25*'9'!D25)+('9'!L27*'9'!D27)+('9'!L29*'9'!D29)+('9'!L31*'9'!D31)),0)</f>
        <v>0</v>
      </c>
      <c r="BM68" s="694">
        <f>$BM$6*H68</f>
        <v>0</v>
      </c>
      <c r="BN68" s="694">
        <f t="shared" si="11"/>
        <v>0</v>
      </c>
      <c r="BO68" s="694">
        <f t="shared" si="12"/>
        <v>0</v>
      </c>
      <c r="BP68" s="694">
        <f t="shared" si="13"/>
        <v>0</v>
      </c>
      <c r="BQ68" s="695">
        <f t="shared" si="14"/>
        <v>0</v>
      </c>
      <c r="BR68" s="696">
        <f t="shared" si="15"/>
        <v>0</v>
      </c>
      <c r="BS68" s="697">
        <f t="shared" si="23"/>
        <v>0</v>
      </c>
      <c r="BT68" s="694">
        <f t="shared" si="16"/>
        <v>0</v>
      </c>
      <c r="BU68" s="698">
        <f t="shared" si="17"/>
        <v>0</v>
      </c>
      <c r="BV68" s="696">
        <f t="shared" si="18"/>
        <v>0</v>
      </c>
      <c r="BW68" s="697">
        <f>SUM(BI68:BV68)+AQ68+AR68</f>
        <v>0</v>
      </c>
      <c r="BX68" s="699">
        <f t="shared" si="25"/>
        <v>0</v>
      </c>
      <c r="BY68" s="700">
        <f>SUM(BW68:BX68)</f>
        <v>0</v>
      </c>
      <c r="BZ68" s="701"/>
      <c r="CA68" s="697"/>
      <c r="CB68" s="694"/>
      <c r="CC68" s="702">
        <f>BY68</f>
        <v>0</v>
      </c>
      <c r="CD68" s="703"/>
      <c r="CE68" s="704"/>
    </row>
    <row r="69" spans="1:83" s="705" customFormat="1" ht="23.25" customHeight="1" thickBot="1" x14ac:dyDescent="0.25">
      <c r="A69" s="896">
        <f>COUNT(A8:A68)</f>
        <v>0</v>
      </c>
      <c r="B69" s="897">
        <f>SUM(C8:C68)</f>
        <v>0</v>
      </c>
      <c r="C69" s="898" t="s">
        <v>23</v>
      </c>
      <c r="D69" s="898"/>
      <c r="E69" s="899"/>
      <c r="F69" s="900"/>
      <c r="G69" s="900"/>
      <c r="H69" s="901"/>
      <c r="I69" s="902">
        <f t="shared" ref="I69:AS69" si="27">SUM(I8:I68)</f>
        <v>0</v>
      </c>
      <c r="J69" s="920">
        <f t="shared" si="27"/>
        <v>0</v>
      </c>
      <c r="K69" s="921">
        <f t="shared" si="27"/>
        <v>0</v>
      </c>
      <c r="L69" s="906">
        <f t="shared" si="27"/>
        <v>0</v>
      </c>
      <c r="M69" s="922">
        <f t="shared" si="27"/>
        <v>0</v>
      </c>
      <c r="N69" s="921">
        <f t="shared" si="27"/>
        <v>0</v>
      </c>
      <c r="O69" s="906">
        <f t="shared" si="27"/>
        <v>0</v>
      </c>
      <c r="P69" s="922">
        <f t="shared" si="27"/>
        <v>0</v>
      </c>
      <c r="Q69" s="921">
        <f t="shared" si="27"/>
        <v>0</v>
      </c>
      <c r="R69" s="906">
        <f t="shared" si="27"/>
        <v>0</v>
      </c>
      <c r="S69" s="922">
        <f t="shared" si="27"/>
        <v>0</v>
      </c>
      <c r="T69" s="921">
        <f t="shared" si="27"/>
        <v>0</v>
      </c>
      <c r="U69" s="906">
        <f t="shared" si="27"/>
        <v>0</v>
      </c>
      <c r="V69" s="922">
        <f t="shared" si="27"/>
        <v>0</v>
      </c>
      <c r="W69" s="921">
        <f t="shared" si="27"/>
        <v>0</v>
      </c>
      <c r="X69" s="906">
        <f t="shared" si="27"/>
        <v>0</v>
      </c>
      <c r="Y69" s="922">
        <f t="shared" si="27"/>
        <v>0</v>
      </c>
      <c r="Z69" s="921">
        <f t="shared" si="27"/>
        <v>0</v>
      </c>
      <c r="AA69" s="906">
        <f t="shared" si="27"/>
        <v>0</v>
      </c>
      <c r="AB69" s="922">
        <f t="shared" si="27"/>
        <v>0</v>
      </c>
      <c r="AC69" s="921">
        <f t="shared" si="27"/>
        <v>0</v>
      </c>
      <c r="AD69" s="906">
        <f t="shared" si="27"/>
        <v>0</v>
      </c>
      <c r="AE69" s="922">
        <f t="shared" si="27"/>
        <v>0</v>
      </c>
      <c r="AF69" s="921">
        <f t="shared" si="27"/>
        <v>0</v>
      </c>
      <c r="AG69" s="906">
        <f t="shared" si="27"/>
        <v>0</v>
      </c>
      <c r="AH69" s="922">
        <f t="shared" si="27"/>
        <v>0</v>
      </c>
      <c r="AI69" s="921">
        <f t="shared" si="27"/>
        <v>0</v>
      </c>
      <c r="AJ69" s="906">
        <f t="shared" si="27"/>
        <v>0</v>
      </c>
      <c r="AK69" s="922">
        <f t="shared" si="27"/>
        <v>0</v>
      </c>
      <c r="AL69" s="921">
        <f t="shared" si="27"/>
        <v>0</v>
      </c>
      <c r="AM69" s="906">
        <f t="shared" si="27"/>
        <v>0</v>
      </c>
      <c r="AN69" s="922">
        <f t="shared" si="27"/>
        <v>0</v>
      </c>
      <c r="AO69" s="921">
        <f t="shared" si="27"/>
        <v>0</v>
      </c>
      <c r="AP69" s="923">
        <f t="shared" si="27"/>
        <v>0</v>
      </c>
      <c r="AQ69" s="903">
        <f>ROUND(SUM(AQ8:AQ68),0)</f>
        <v>0</v>
      </c>
      <c r="AR69" s="904">
        <f>ROUND(SUM(AR8:AR68),0)</f>
        <v>0</v>
      </c>
      <c r="AS69" s="905">
        <f t="shared" si="27"/>
        <v>0</v>
      </c>
      <c r="AT69" s="906">
        <f t="shared" ref="AT69:BH69" si="28">SUM(AT8:AT67)</f>
        <v>0</v>
      </c>
      <c r="AU69" s="906">
        <f t="shared" si="28"/>
        <v>0</v>
      </c>
      <c r="AV69" s="906">
        <f t="shared" si="28"/>
        <v>0</v>
      </c>
      <c r="AW69" s="906">
        <f t="shared" si="28"/>
        <v>0</v>
      </c>
      <c r="AX69" s="906">
        <f t="shared" si="28"/>
        <v>0</v>
      </c>
      <c r="AY69" s="906">
        <f t="shared" si="28"/>
        <v>0</v>
      </c>
      <c r="AZ69" s="906">
        <f t="shared" si="28"/>
        <v>0</v>
      </c>
      <c r="BA69" s="906">
        <f t="shared" si="28"/>
        <v>0</v>
      </c>
      <c r="BB69" s="906">
        <f t="shared" si="28"/>
        <v>0</v>
      </c>
      <c r="BC69" s="906">
        <f t="shared" si="28"/>
        <v>0</v>
      </c>
      <c r="BD69" s="906">
        <f t="shared" si="28"/>
        <v>0</v>
      </c>
      <c r="BE69" s="906">
        <f t="shared" si="28"/>
        <v>0</v>
      </c>
      <c r="BF69" s="906">
        <f t="shared" si="28"/>
        <v>0</v>
      </c>
      <c r="BG69" s="907">
        <f t="shared" si="28"/>
        <v>0</v>
      </c>
      <c r="BH69" s="908">
        <f t="shared" si="28"/>
        <v>0</v>
      </c>
      <c r="BI69" s="909">
        <f>ROUND(SUM(BI8:BI68),0)</f>
        <v>0</v>
      </c>
      <c r="BJ69" s="910">
        <f>ROUND(SUM(BJ8:BJ68),0)</f>
        <v>0</v>
      </c>
      <c r="BK69" s="911">
        <f>ROUND(SUM(BK8:BK68),0)</f>
        <v>0</v>
      </c>
      <c r="BL69" s="911">
        <f t="shared" ref="BL69:CC69" si="29">ROUND(SUM(BL8:BL68),0)</f>
        <v>0</v>
      </c>
      <c r="BM69" s="911">
        <f t="shared" si="29"/>
        <v>0</v>
      </c>
      <c r="BN69" s="911">
        <f t="shared" si="29"/>
        <v>0</v>
      </c>
      <c r="BO69" s="911">
        <f t="shared" si="29"/>
        <v>0</v>
      </c>
      <c r="BP69" s="911">
        <f t="shared" si="29"/>
        <v>0</v>
      </c>
      <c r="BQ69" s="912">
        <f t="shared" si="29"/>
        <v>0</v>
      </c>
      <c r="BR69" s="913">
        <f t="shared" si="29"/>
        <v>0</v>
      </c>
      <c r="BS69" s="910">
        <f t="shared" si="29"/>
        <v>0</v>
      </c>
      <c r="BT69" s="914">
        <f t="shared" si="29"/>
        <v>0</v>
      </c>
      <c r="BU69" s="911">
        <f t="shared" si="29"/>
        <v>0</v>
      </c>
      <c r="BV69" s="913">
        <f t="shared" si="29"/>
        <v>0</v>
      </c>
      <c r="BW69" s="910">
        <f t="shared" si="29"/>
        <v>0</v>
      </c>
      <c r="BX69" s="911">
        <f t="shared" si="29"/>
        <v>0</v>
      </c>
      <c r="BY69" s="915">
        <f t="shared" si="29"/>
        <v>0</v>
      </c>
      <c r="BZ69" s="909">
        <f t="shared" si="29"/>
        <v>0</v>
      </c>
      <c r="CA69" s="914">
        <f t="shared" si="29"/>
        <v>0</v>
      </c>
      <c r="CB69" s="911">
        <f t="shared" si="29"/>
        <v>0</v>
      </c>
      <c r="CC69" s="916">
        <f t="shared" si="29"/>
        <v>0</v>
      </c>
      <c r="CD69" s="917"/>
      <c r="CE69" s="918"/>
    </row>
    <row r="70" spans="1:83" s="172" customFormat="1" ht="22.5" customHeight="1" thickTop="1" x14ac:dyDescent="0.2">
      <c r="A70" s="1420" t="s">
        <v>254</v>
      </c>
      <c r="B70" s="1420"/>
      <c r="C70" s="1420"/>
      <c r="D70" s="1420"/>
      <c r="E70" s="1420"/>
      <c r="F70" s="1420"/>
      <c r="G70" s="1420"/>
      <c r="H70" s="1420"/>
      <c r="AQ70" s="172" t="str">
        <f>IF(ROUND(AQ6,-2)&lt;&gt;ROUND(AQ69,-2),"Ellenőrzés!","Rendben!")</f>
        <v>Rendben!</v>
      </c>
      <c r="AR70" s="172" t="str">
        <f>IF(ROUND(AR6,-2)&lt;&gt;ROUND(AR69,-2),"Ellenőrzés!","Rendben!")</f>
        <v>Rendben!</v>
      </c>
      <c r="BG70" s="1436" t="str">
        <f>IF(BG69=BG71,"Rendben!","Ellenőrzés!")</f>
        <v>Rendben!</v>
      </c>
      <c r="BH70" s="1436"/>
      <c r="BI70" s="172" t="str">
        <f>IF(ROUND(BI6,-2)&lt;&gt;ROUND(BI69,-2),"Ellenőrzés!","Rendben!")</f>
        <v>Rendben!</v>
      </c>
      <c r="BJ70" s="172" t="str">
        <f t="shared" ref="BJ70:BN70" si="30">IF(BJ6&lt;&gt;BJ69,"Ellenőrzés!","Rendben!")</f>
        <v>Rendben!</v>
      </c>
      <c r="BK70" s="172" t="str">
        <f t="shared" si="30"/>
        <v>Rendben!</v>
      </c>
      <c r="BL70" s="172" t="str">
        <f t="shared" si="30"/>
        <v>Rendben!</v>
      </c>
      <c r="BM70" s="172" t="str">
        <f t="shared" si="30"/>
        <v>Rendben!</v>
      </c>
      <c r="BN70" s="172" t="str">
        <f t="shared" si="30"/>
        <v>Rendben!</v>
      </c>
      <c r="BO70" s="172" t="str">
        <f t="shared" ref="BO70:BX70" si="31">IF(BO6&lt;&gt;BO69,"Ellenőrzés!","Rendben!")</f>
        <v>Rendben!</v>
      </c>
      <c r="BP70" s="172" t="str">
        <f t="shared" si="31"/>
        <v>Rendben!</v>
      </c>
      <c r="BQ70" s="172" t="str">
        <f t="shared" si="31"/>
        <v>Rendben!</v>
      </c>
      <c r="BR70" s="172" t="str">
        <f t="shared" si="31"/>
        <v>Rendben!</v>
      </c>
      <c r="BS70" s="172" t="str">
        <f t="shared" si="31"/>
        <v>Rendben!</v>
      </c>
      <c r="BT70" s="172" t="str">
        <f t="shared" si="31"/>
        <v>Rendben!</v>
      </c>
      <c r="BU70" s="172" t="str">
        <f t="shared" si="31"/>
        <v>Rendben!</v>
      </c>
      <c r="BV70" s="172" t="str">
        <f t="shared" si="31"/>
        <v>Rendben!</v>
      </c>
      <c r="BW70" s="172" t="str">
        <f>IF(ROUND(BW6,-2)&lt;&gt;ROUND(BW69,-2),"Ellenőrzés!","Rendben!")</f>
        <v>Rendben!</v>
      </c>
      <c r="BX70" s="172" t="str">
        <f t="shared" si="31"/>
        <v>Rendben!</v>
      </c>
      <c r="BY70" s="1345">
        <f>SUM(BY69:BZ69)</f>
        <v>0</v>
      </c>
      <c r="BZ70" s="1345"/>
      <c r="CA70" s="172" t="str">
        <f>IF(ROUND(CA6,-2)&lt;&gt;ROUND(CA69,-2),"Ellenőrzés!","Rendben!")</f>
        <v>Rendben!</v>
      </c>
      <c r="CB70" s="172" t="str">
        <f>IF(ROUND(CB6,-2)&lt;&gt;ROUND(CB69,-2),"Ellenőrzés!","Rendben!")</f>
        <v>Rendben!</v>
      </c>
      <c r="CC70" s="172" t="str">
        <f>IF(ROUND(CC6,-2)&lt;&gt;ROUND(CC69,-2),"Ellenőrzés!","Rendben!")</f>
        <v>Rendben!</v>
      </c>
    </row>
    <row r="71" spans="1:83" x14ac:dyDescent="0.2">
      <c r="A71" s="173"/>
      <c r="C71" s="173"/>
      <c r="D71" s="174"/>
      <c r="E71" s="173"/>
      <c r="F71" s="174"/>
      <c r="G71" s="173"/>
      <c r="H71" s="174"/>
      <c r="I71" s="173"/>
      <c r="J71" s="174"/>
      <c r="K71" s="173"/>
      <c r="L71" s="174"/>
      <c r="M71" s="173"/>
      <c r="N71" s="174"/>
      <c r="O71" s="173"/>
      <c r="P71" s="174"/>
      <c r="Q71" s="173"/>
      <c r="R71" s="174"/>
      <c r="S71" s="173"/>
      <c r="T71" s="174"/>
      <c r="U71" s="173"/>
      <c r="V71" s="174"/>
      <c r="W71" s="173"/>
      <c r="X71" s="174"/>
      <c r="Y71" s="173"/>
      <c r="Z71" s="174"/>
      <c r="AA71" s="173"/>
      <c r="AB71" s="174"/>
      <c r="AC71" s="173"/>
      <c r="AD71" s="174"/>
      <c r="AE71" s="173"/>
      <c r="AF71" s="174"/>
      <c r="AG71" s="173"/>
      <c r="AH71" s="174"/>
      <c r="AI71" s="173"/>
      <c r="AJ71" s="174"/>
      <c r="AK71" s="173"/>
      <c r="AL71" s="174"/>
      <c r="AM71" s="173"/>
      <c r="AN71" s="174"/>
      <c r="AO71" s="173"/>
      <c r="AP71" s="173"/>
      <c r="AQ71" s="173"/>
      <c r="AR71" s="173"/>
      <c r="AS71" s="173"/>
      <c r="AT71" s="173"/>
      <c r="AU71" s="173"/>
      <c r="AV71" s="173"/>
      <c r="AW71" s="173"/>
      <c r="AX71" s="174"/>
      <c r="AY71" s="173"/>
      <c r="AZ71" s="173"/>
      <c r="BA71" s="173"/>
      <c r="BB71" s="173"/>
      <c r="BC71" s="173"/>
      <c r="BD71" s="173"/>
      <c r="BE71" s="173"/>
      <c r="BF71" s="173"/>
      <c r="BG71" s="312">
        <f>'6'!L1</f>
        <v>0</v>
      </c>
      <c r="BH71" s="173"/>
      <c r="BI71" s="173"/>
      <c r="BJ71" s="173"/>
      <c r="BK71" s="173"/>
      <c r="BL71" s="173"/>
      <c r="BM71" s="173"/>
      <c r="BN71" s="173"/>
      <c r="BO71" s="173"/>
      <c r="BP71" s="173"/>
      <c r="BQ71" s="173"/>
      <c r="BR71" s="173"/>
      <c r="BS71" s="174"/>
      <c r="BT71" s="173"/>
      <c r="BU71" s="174"/>
      <c r="BV71" s="174"/>
      <c r="BW71" s="174"/>
      <c r="BX71" s="173"/>
      <c r="BY71" s="173"/>
      <c r="BZ71" s="174"/>
      <c r="CA71" s="173"/>
      <c r="CB71" s="174"/>
      <c r="CC71" s="173"/>
      <c r="CD71" s="173"/>
      <c r="CE71" s="174"/>
    </row>
    <row r="72" spans="1:83" x14ac:dyDescent="0.2">
      <c r="A72" s="175"/>
      <c r="BG72" s="310">
        <f>IF('Árajánlat összesítő'!D5=0,0,IF(BG71/'Árajánlat összesítő'!D5&gt;=0.3,1,0))</f>
        <v>0</v>
      </c>
    </row>
    <row r="73" spans="1:83" hidden="1" x14ac:dyDescent="0.2">
      <c r="A73" s="176">
        <v>1</v>
      </c>
      <c r="B73" s="174">
        <v>2</v>
      </c>
      <c r="C73" s="176">
        <v>3</v>
      </c>
      <c r="D73" s="174">
        <v>4</v>
      </c>
      <c r="E73" s="176">
        <v>5</v>
      </c>
      <c r="F73" s="174">
        <v>6</v>
      </c>
      <c r="G73" s="176">
        <v>7</v>
      </c>
      <c r="H73" s="174">
        <v>8</v>
      </c>
      <c r="I73" s="176">
        <v>9</v>
      </c>
      <c r="J73" s="174">
        <v>10</v>
      </c>
      <c r="K73" s="176">
        <v>11</v>
      </c>
      <c r="L73" s="174">
        <v>12</v>
      </c>
      <c r="M73" s="176">
        <v>13</v>
      </c>
      <c r="N73" s="174">
        <v>14</v>
      </c>
      <c r="O73" s="176">
        <v>15</v>
      </c>
      <c r="P73" s="174">
        <v>16</v>
      </c>
      <c r="Q73" s="176">
        <v>17</v>
      </c>
      <c r="R73" s="174">
        <v>18</v>
      </c>
      <c r="S73" s="176">
        <v>19</v>
      </c>
      <c r="T73" s="174">
        <v>20</v>
      </c>
      <c r="U73" s="176">
        <v>21</v>
      </c>
      <c r="V73" s="174">
        <v>22</v>
      </c>
      <c r="W73" s="176">
        <v>23</v>
      </c>
      <c r="X73" s="174">
        <v>24</v>
      </c>
      <c r="Y73" s="176">
        <v>25</v>
      </c>
      <c r="Z73" s="174">
        <v>26</v>
      </c>
      <c r="AA73" s="176">
        <v>27</v>
      </c>
      <c r="AB73" s="174">
        <v>28</v>
      </c>
      <c r="AC73" s="176">
        <v>29</v>
      </c>
      <c r="AD73" s="174">
        <v>30</v>
      </c>
      <c r="AE73" s="176">
        <v>31</v>
      </c>
      <c r="AF73" s="174">
        <v>32</v>
      </c>
      <c r="AG73" s="176">
        <v>33</v>
      </c>
      <c r="AH73" s="174">
        <v>34</v>
      </c>
      <c r="AI73" s="176">
        <v>35</v>
      </c>
      <c r="AJ73" s="174">
        <v>36</v>
      </c>
      <c r="AK73" s="176">
        <v>37</v>
      </c>
      <c r="AL73" s="174">
        <v>38</v>
      </c>
      <c r="AM73" s="176">
        <v>39</v>
      </c>
      <c r="AN73" s="174">
        <v>40</v>
      </c>
      <c r="AO73" s="176">
        <v>41</v>
      </c>
      <c r="AP73" s="174">
        <v>42</v>
      </c>
      <c r="AQ73" s="176">
        <v>43</v>
      </c>
      <c r="AR73" s="174">
        <v>44</v>
      </c>
      <c r="AS73" s="176">
        <v>45</v>
      </c>
      <c r="AT73" s="174">
        <v>46</v>
      </c>
      <c r="AU73" s="176">
        <v>47</v>
      </c>
      <c r="AV73" s="174">
        <v>48</v>
      </c>
      <c r="AW73" s="176">
        <v>49</v>
      </c>
      <c r="AX73" s="174">
        <v>50</v>
      </c>
      <c r="AY73" s="176">
        <v>51</v>
      </c>
      <c r="AZ73" s="174">
        <v>52</v>
      </c>
      <c r="BA73" s="176">
        <v>53</v>
      </c>
      <c r="BB73" s="174">
        <v>54</v>
      </c>
      <c r="BC73" s="176">
        <v>55</v>
      </c>
      <c r="BD73" s="174">
        <v>56</v>
      </c>
      <c r="BE73" s="176">
        <v>57</v>
      </c>
      <c r="BF73" s="174">
        <v>58</v>
      </c>
      <c r="BG73" s="176">
        <v>59</v>
      </c>
      <c r="BH73" s="174">
        <v>60</v>
      </c>
      <c r="BI73" s="176">
        <v>61</v>
      </c>
      <c r="BJ73" s="174">
        <v>62</v>
      </c>
      <c r="BK73" s="176">
        <v>63</v>
      </c>
      <c r="BL73" s="174">
        <v>64</v>
      </c>
      <c r="BM73" s="176">
        <v>65</v>
      </c>
      <c r="BN73" s="174">
        <v>66</v>
      </c>
      <c r="BO73" s="176">
        <v>67</v>
      </c>
      <c r="BP73" s="174">
        <v>68</v>
      </c>
      <c r="BQ73" s="176">
        <v>69</v>
      </c>
      <c r="BR73" s="174">
        <v>70</v>
      </c>
      <c r="BS73" s="176">
        <v>71</v>
      </c>
      <c r="BT73" s="174">
        <v>72</v>
      </c>
      <c r="BU73" s="176">
        <v>73</v>
      </c>
      <c r="BV73" s="174">
        <v>74</v>
      </c>
      <c r="BW73" s="176">
        <v>75</v>
      </c>
      <c r="BX73" s="174">
        <v>76</v>
      </c>
      <c r="BY73" s="176">
        <v>77</v>
      </c>
      <c r="BZ73" s="174">
        <v>78</v>
      </c>
      <c r="CA73" s="176">
        <v>79</v>
      </c>
      <c r="CB73" s="174">
        <v>80</v>
      </c>
      <c r="CC73" s="176">
        <v>81</v>
      </c>
      <c r="CD73" s="174">
        <v>82</v>
      </c>
      <c r="CE73" s="176">
        <v>83</v>
      </c>
    </row>
    <row r="74" spans="1:83" hidden="1" x14ac:dyDescent="0.2">
      <c r="CA74" s="1014" t="e">
        <f>1-((CA69+CB69)/BZ69)</f>
        <v>#DIV/0!</v>
      </c>
    </row>
  </sheetData>
  <sheetProtection password="C90E" sheet="1" objects="1" scenarios="1" formatColumns="0" selectLockedCells="1"/>
  <autoFilter ref="A7:CF69"/>
  <customSheetViews>
    <customSheetView guid="{9DBB59B6-7CA7-4085-97B7-26C01D2F3151}" scale="85" showAutoFilter="1" hiddenColumns="1">
      <pane xSplit="8" ySplit="7" topLeftCell="M8" activePane="bottomRight" state="frozen"/>
      <selection pane="bottomRight" activeCell="A8" sqref="A8"/>
      <pageMargins left="0.19685039370078741" right="0.19685039370078741" top="0.23622047244094491" bottom="0.27559055118110237" header="0.15748031496062992" footer="0.19685039370078741"/>
      <printOptions horizontalCentered="1"/>
      <pageSetup paperSize="8" scale="78" orientation="landscape" r:id="rId1"/>
      <headerFooter alignWithMargins="0"/>
      <autoFilter ref="B1:CG1"/>
    </customSheetView>
  </customSheetViews>
  <mergeCells count="78">
    <mergeCell ref="BJ3:BJ5"/>
    <mergeCell ref="BI3:BI5"/>
    <mergeCell ref="BG3:BH4"/>
    <mergeCell ref="AT68:AX68"/>
    <mergeCell ref="AY68:BF68"/>
    <mergeCell ref="AY4:BF4"/>
    <mergeCell ref="AR3:AR5"/>
    <mergeCell ref="BG70:BH70"/>
    <mergeCell ref="A70:H70"/>
    <mergeCell ref="G3:G6"/>
    <mergeCell ref="H3:H6"/>
    <mergeCell ref="I3:I6"/>
    <mergeCell ref="K6:M6"/>
    <mergeCell ref="K4:M4"/>
    <mergeCell ref="E3:E6"/>
    <mergeCell ref="F3:F6"/>
    <mergeCell ref="J3:J6"/>
    <mergeCell ref="A3:A6"/>
    <mergeCell ref="AO2:AP2"/>
    <mergeCell ref="AL4:AN4"/>
    <mergeCell ref="T6:V6"/>
    <mergeCell ref="T4:V4"/>
    <mergeCell ref="N6:P6"/>
    <mergeCell ref="Q6:S6"/>
    <mergeCell ref="A2:H2"/>
    <mergeCell ref="B3:B6"/>
    <mergeCell ref="C3:C6"/>
    <mergeCell ref="D3:D6"/>
    <mergeCell ref="AF4:AH4"/>
    <mergeCell ref="AI4:AK4"/>
    <mergeCell ref="Z4:AB4"/>
    <mergeCell ref="AQ2:AR2"/>
    <mergeCell ref="N4:P4"/>
    <mergeCell ref="Q4:S4"/>
    <mergeCell ref="AQ3:AQ5"/>
    <mergeCell ref="AC4:AE4"/>
    <mergeCell ref="AO3:AO5"/>
    <mergeCell ref="AP3:AP5"/>
    <mergeCell ref="W4:Y4"/>
    <mergeCell ref="I2:AN2"/>
    <mergeCell ref="BW2:CC2"/>
    <mergeCell ref="BI2:BR2"/>
    <mergeCell ref="BP3:BP5"/>
    <mergeCell ref="AS4:AS5"/>
    <mergeCell ref="AS3:BF3"/>
    <mergeCell ref="BQ3:BQ5"/>
    <mergeCell ref="BR3:BR5"/>
    <mergeCell ref="BN3:BN5"/>
    <mergeCell ref="BO3:BO5"/>
    <mergeCell ref="BL3:BL5"/>
    <mergeCell ref="AT4:AX4"/>
    <mergeCell ref="AS2:BH2"/>
    <mergeCell ref="BH5:BH6"/>
    <mergeCell ref="BG5:BG6"/>
    <mergeCell ref="BM3:BM5"/>
    <mergeCell ref="BK3:BK5"/>
    <mergeCell ref="BY70:BZ70"/>
    <mergeCell ref="CD3:CD6"/>
    <mergeCell ref="A1:CE1"/>
    <mergeCell ref="W6:Y6"/>
    <mergeCell ref="Z6:AB6"/>
    <mergeCell ref="AC6:AE6"/>
    <mergeCell ref="AF6:AH6"/>
    <mergeCell ref="AI6:AK6"/>
    <mergeCell ref="AL6:AN6"/>
    <mergeCell ref="CB4:CB5"/>
    <mergeCell ref="BT3:BT5"/>
    <mergeCell ref="BZ3:BZ5"/>
    <mergeCell ref="BY3:BY5"/>
    <mergeCell ref="BS2:BU2"/>
    <mergeCell ref="BU3:BU5"/>
    <mergeCell ref="BS3:BS5"/>
    <mergeCell ref="CE3:CE6"/>
    <mergeCell ref="BV3:BV5"/>
    <mergeCell ref="CC3:CC5"/>
    <mergeCell ref="BW3:BW5"/>
    <mergeCell ref="BX3:BX5"/>
    <mergeCell ref="CA3:CB3"/>
  </mergeCells>
  <conditionalFormatting sqref="BI8:BV68 J8:J68 AQ8:AR68 BG8:BH67">
    <cfRule type="cellIs" dxfId="93" priority="122" stopIfTrue="1" operator="equal">
      <formula>0</formula>
    </cfRule>
  </conditionalFormatting>
  <conditionalFormatting sqref="BW8:BW68 BZ8:BZ68">
    <cfRule type="cellIs" dxfId="92" priority="108" stopIfTrue="1" operator="equal">
      <formula>0</formula>
    </cfRule>
  </conditionalFormatting>
  <conditionalFormatting sqref="BX8:BX68">
    <cfRule type="cellIs" dxfId="91" priority="107" stopIfTrue="1" operator="equal">
      <formula>0</formula>
    </cfRule>
  </conditionalFormatting>
  <conditionalFormatting sqref="CA8:CB68">
    <cfRule type="cellIs" dxfId="90" priority="101" stopIfTrue="1" operator="equal">
      <formula>0</formula>
    </cfRule>
  </conditionalFormatting>
  <conditionalFormatting sqref="BG70 AQ70:AR70 BI70:BX70 CA70:CC70">
    <cfRule type="cellIs" dxfId="89" priority="98" stopIfTrue="1" operator="notEqual">
      <formula>"Rendben!"</formula>
    </cfRule>
    <cfRule type="cellIs" dxfId="88" priority="99" stopIfTrue="1" operator="equal">
      <formula>"Rendben!"</formula>
    </cfRule>
  </conditionalFormatting>
  <conditionalFormatting sqref="BG71">
    <cfRule type="cellIs" dxfId="87" priority="96" stopIfTrue="1" operator="equal">
      <formula>0</formula>
    </cfRule>
  </conditionalFormatting>
  <conditionalFormatting sqref="BG72">
    <cfRule type="cellIs" dxfId="86" priority="92" stopIfTrue="1" operator="equal">
      <formula>0</formula>
    </cfRule>
    <cfRule type="cellIs" dxfId="85" priority="93" stopIfTrue="1" operator="equal">
      <formula>1</formula>
    </cfRule>
  </conditionalFormatting>
  <conditionalFormatting sqref="BG68:BH68 D68:G68 K68:AP68">
    <cfRule type="cellIs" dxfId="84" priority="88" stopIfTrue="1" operator="equal">
      <formula>0</formula>
    </cfRule>
  </conditionalFormatting>
  <conditionalFormatting sqref="CA8:CA67">
    <cfRule type="cellIs" dxfId="83" priority="84" stopIfTrue="1" operator="equal">
      <formula>0</formula>
    </cfRule>
  </conditionalFormatting>
  <conditionalFormatting sqref="AY8">
    <cfRule type="cellIs" dxfId="82" priority="83" stopIfTrue="1" operator="equal">
      <formula>0</formula>
    </cfRule>
  </conditionalFormatting>
  <conditionalFormatting sqref="AY9:AY67 AZ67">
    <cfRule type="cellIs" dxfId="81" priority="82" stopIfTrue="1" operator="equal">
      <formula>0</formula>
    </cfRule>
  </conditionalFormatting>
  <conditionalFormatting sqref="AZ8:AZ66">
    <cfRule type="cellIs" dxfId="80" priority="81" stopIfTrue="1" operator="equal">
      <formula>0</formula>
    </cfRule>
  </conditionalFormatting>
  <conditionalFormatting sqref="BA8:BB8">
    <cfRule type="cellIs" dxfId="79" priority="80" stopIfTrue="1" operator="equal">
      <formula>0</formula>
    </cfRule>
  </conditionalFormatting>
  <conditionalFormatting sqref="BA9:BB67">
    <cfRule type="cellIs" dxfId="78" priority="79" stopIfTrue="1" operator="equal">
      <formula>0</formula>
    </cfRule>
  </conditionalFormatting>
  <conditionalFormatting sqref="BC8:BE8">
    <cfRule type="cellIs" dxfId="77" priority="78" stopIfTrue="1" operator="equal">
      <formula>0</formula>
    </cfRule>
  </conditionalFormatting>
  <conditionalFormatting sqref="BC9:BE67">
    <cfRule type="cellIs" dxfId="76" priority="77" stopIfTrue="1" operator="equal">
      <formula>0</formula>
    </cfRule>
  </conditionalFormatting>
  <conditionalFormatting sqref="BF8">
    <cfRule type="cellIs" dxfId="75" priority="76" stopIfTrue="1" operator="equal">
      <formula>0</formula>
    </cfRule>
  </conditionalFormatting>
  <conditionalFormatting sqref="BF9:BF67">
    <cfRule type="cellIs" dxfId="74" priority="75" stopIfTrue="1" operator="equal">
      <formula>0</formula>
    </cfRule>
  </conditionalFormatting>
  <conditionalFormatting sqref="AX8">
    <cfRule type="cellIs" dxfId="73" priority="74" stopIfTrue="1" operator="equal">
      <formula>0</formula>
    </cfRule>
  </conditionalFormatting>
  <conditionalFormatting sqref="AX9:AX67">
    <cfRule type="cellIs" dxfId="72" priority="73" stopIfTrue="1" operator="equal">
      <formula>0</formula>
    </cfRule>
  </conditionalFormatting>
  <conditionalFormatting sqref="AS8">
    <cfRule type="cellIs" dxfId="71" priority="72" stopIfTrue="1" operator="equal">
      <formula>0</formula>
    </cfRule>
  </conditionalFormatting>
  <conditionalFormatting sqref="AS9:AS67">
    <cfRule type="cellIs" dxfId="70" priority="71" stopIfTrue="1" operator="equal">
      <formula>0</formula>
    </cfRule>
  </conditionalFormatting>
  <conditionalFormatting sqref="AS68">
    <cfRule type="cellIs" dxfId="69" priority="70" stopIfTrue="1" operator="equal">
      <formula>0</formula>
    </cfRule>
  </conditionalFormatting>
  <conditionalFormatting sqref="AT67:AW67">
    <cfRule type="cellIs" dxfId="68" priority="68" stopIfTrue="1" operator="equal">
      <formula>0</formula>
    </cfRule>
  </conditionalFormatting>
  <conditionalFormatting sqref="AT8:AW66">
    <cfRule type="cellIs" dxfId="67" priority="67" stopIfTrue="1" operator="equal">
      <formula>0</formula>
    </cfRule>
  </conditionalFormatting>
  <conditionalFormatting sqref="K8">
    <cfRule type="cellIs" dxfId="66" priority="65" stopIfTrue="1" operator="equal">
      <formula>0</formula>
    </cfRule>
  </conditionalFormatting>
  <conditionalFormatting sqref="K9:K67">
    <cfRule type="cellIs" dxfId="65" priority="64" stopIfTrue="1" operator="equal">
      <formula>0</formula>
    </cfRule>
  </conditionalFormatting>
  <conditionalFormatting sqref="L67">
    <cfRule type="cellIs" dxfId="64" priority="63" stopIfTrue="1" operator="equal">
      <formula>0</formula>
    </cfRule>
  </conditionalFormatting>
  <conditionalFormatting sqref="L8:L66">
    <cfRule type="cellIs" dxfId="63" priority="62" stopIfTrue="1" operator="equal">
      <formula>0</formula>
    </cfRule>
  </conditionalFormatting>
  <conditionalFormatting sqref="M8">
    <cfRule type="cellIs" dxfId="62" priority="61" stopIfTrue="1" operator="equal">
      <formula>0</formula>
    </cfRule>
  </conditionalFormatting>
  <conditionalFormatting sqref="M9:M67">
    <cfRule type="cellIs" dxfId="61" priority="60" stopIfTrue="1" operator="equal">
      <formula>0</formula>
    </cfRule>
  </conditionalFormatting>
  <conditionalFormatting sqref="N8">
    <cfRule type="cellIs" dxfId="60" priority="59" stopIfTrue="1" operator="equal">
      <formula>0</formula>
    </cfRule>
  </conditionalFormatting>
  <conditionalFormatting sqref="N9:N67">
    <cfRule type="cellIs" dxfId="59" priority="58" stopIfTrue="1" operator="equal">
      <formula>0</formula>
    </cfRule>
  </conditionalFormatting>
  <conditionalFormatting sqref="O67">
    <cfRule type="cellIs" dxfId="58" priority="57" stopIfTrue="1" operator="equal">
      <formula>0</formula>
    </cfRule>
  </conditionalFormatting>
  <conditionalFormatting sqref="O8:O66">
    <cfRule type="cellIs" dxfId="57" priority="56" stopIfTrue="1" operator="equal">
      <formula>0</formula>
    </cfRule>
  </conditionalFormatting>
  <conditionalFormatting sqref="P8">
    <cfRule type="cellIs" dxfId="56" priority="55" stopIfTrue="1" operator="equal">
      <formula>0</formula>
    </cfRule>
  </conditionalFormatting>
  <conditionalFormatting sqref="P9:P67">
    <cfRule type="cellIs" dxfId="55" priority="54" stopIfTrue="1" operator="equal">
      <formula>0</formula>
    </cfRule>
  </conditionalFormatting>
  <conditionalFormatting sqref="Q8">
    <cfRule type="cellIs" dxfId="54" priority="53" stopIfTrue="1" operator="equal">
      <formula>0</formula>
    </cfRule>
  </conditionalFormatting>
  <conditionalFormatting sqref="Q9:Q67">
    <cfRule type="cellIs" dxfId="53" priority="52" stopIfTrue="1" operator="equal">
      <formula>0</formula>
    </cfRule>
  </conditionalFormatting>
  <conditionalFormatting sqref="R67">
    <cfRule type="cellIs" dxfId="52" priority="51" stopIfTrue="1" operator="equal">
      <formula>0</formula>
    </cfRule>
  </conditionalFormatting>
  <conditionalFormatting sqref="R8:R66">
    <cfRule type="cellIs" dxfId="51" priority="50" stopIfTrue="1" operator="equal">
      <formula>0</formula>
    </cfRule>
  </conditionalFormatting>
  <conditionalFormatting sqref="S8">
    <cfRule type="cellIs" dxfId="50" priority="49" stopIfTrue="1" operator="equal">
      <formula>0</formula>
    </cfRule>
  </conditionalFormatting>
  <conditionalFormatting sqref="S9:S67">
    <cfRule type="cellIs" dxfId="49" priority="48" stopIfTrue="1" operator="equal">
      <formula>0</formula>
    </cfRule>
  </conditionalFormatting>
  <conditionalFormatting sqref="T8">
    <cfRule type="cellIs" dxfId="48" priority="47" stopIfTrue="1" operator="equal">
      <formula>0</formula>
    </cfRule>
  </conditionalFormatting>
  <conditionalFormatting sqref="T9:T67">
    <cfRule type="cellIs" dxfId="47" priority="46" stopIfTrue="1" operator="equal">
      <formula>0</formula>
    </cfRule>
  </conditionalFormatting>
  <conditionalFormatting sqref="U67">
    <cfRule type="cellIs" dxfId="46" priority="45" stopIfTrue="1" operator="equal">
      <formula>0</formula>
    </cfRule>
  </conditionalFormatting>
  <conditionalFormatting sqref="U8:U66">
    <cfRule type="cellIs" dxfId="45" priority="44" stopIfTrue="1" operator="equal">
      <formula>0</formula>
    </cfRule>
  </conditionalFormatting>
  <conditionalFormatting sqref="V8">
    <cfRule type="cellIs" dxfId="44" priority="43" stopIfTrue="1" operator="equal">
      <formula>0</formula>
    </cfRule>
  </conditionalFormatting>
  <conditionalFormatting sqref="V9:V67">
    <cfRule type="cellIs" dxfId="43" priority="42" stopIfTrue="1" operator="equal">
      <formula>0</formula>
    </cfRule>
  </conditionalFormatting>
  <conditionalFormatting sqref="W8">
    <cfRule type="cellIs" dxfId="42" priority="41" stopIfTrue="1" operator="equal">
      <formula>0</formula>
    </cfRule>
  </conditionalFormatting>
  <conditionalFormatting sqref="W9:W67">
    <cfRule type="cellIs" dxfId="41" priority="40" stopIfTrue="1" operator="equal">
      <formula>0</formula>
    </cfRule>
  </conditionalFormatting>
  <conditionalFormatting sqref="X67">
    <cfRule type="cellIs" dxfId="40" priority="39" stopIfTrue="1" operator="equal">
      <formula>0</formula>
    </cfRule>
  </conditionalFormatting>
  <conditionalFormatting sqref="X8:X66">
    <cfRule type="cellIs" dxfId="39" priority="38" stopIfTrue="1" operator="equal">
      <formula>0</formula>
    </cfRule>
  </conditionalFormatting>
  <conditionalFormatting sqref="Y8">
    <cfRule type="cellIs" dxfId="38" priority="37" stopIfTrue="1" operator="equal">
      <formula>0</formula>
    </cfRule>
  </conditionalFormatting>
  <conditionalFormatting sqref="Y9:Y67">
    <cfRule type="cellIs" dxfId="37" priority="36" stopIfTrue="1" operator="equal">
      <formula>0</formula>
    </cfRule>
  </conditionalFormatting>
  <conditionalFormatting sqref="Z8">
    <cfRule type="cellIs" dxfId="36" priority="35" stopIfTrue="1" operator="equal">
      <formula>0</formula>
    </cfRule>
  </conditionalFormatting>
  <conditionalFormatting sqref="Z9:Z67">
    <cfRule type="cellIs" dxfId="35" priority="34" stopIfTrue="1" operator="equal">
      <formula>0</formula>
    </cfRule>
  </conditionalFormatting>
  <conditionalFormatting sqref="AA67">
    <cfRule type="cellIs" dxfId="34" priority="33" stopIfTrue="1" operator="equal">
      <formula>0</formula>
    </cfRule>
  </conditionalFormatting>
  <conditionalFormatting sqref="AA8:AA66">
    <cfRule type="cellIs" dxfId="33" priority="32" stopIfTrue="1" operator="equal">
      <formula>0</formula>
    </cfRule>
  </conditionalFormatting>
  <conditionalFormatting sqref="AB8">
    <cfRule type="cellIs" dxfId="32" priority="31" stopIfTrue="1" operator="equal">
      <formula>0</formula>
    </cfRule>
  </conditionalFormatting>
  <conditionalFormatting sqref="AB9:AB67">
    <cfRule type="cellIs" dxfId="31" priority="30" stopIfTrue="1" operator="equal">
      <formula>0</formula>
    </cfRule>
  </conditionalFormatting>
  <conditionalFormatting sqref="AC8">
    <cfRule type="cellIs" dxfId="30" priority="29" stopIfTrue="1" operator="equal">
      <formula>0</formula>
    </cfRule>
  </conditionalFormatting>
  <conditionalFormatting sqref="AC9:AC67">
    <cfRule type="cellIs" dxfId="29" priority="28" stopIfTrue="1" operator="equal">
      <formula>0</formula>
    </cfRule>
  </conditionalFormatting>
  <conditionalFormatting sqref="AD67">
    <cfRule type="cellIs" dxfId="28" priority="27" stopIfTrue="1" operator="equal">
      <formula>0</formula>
    </cfRule>
  </conditionalFormatting>
  <conditionalFormatting sqref="AD8:AD66">
    <cfRule type="cellIs" dxfId="27" priority="26" stopIfTrue="1" operator="equal">
      <formula>0</formula>
    </cfRule>
  </conditionalFormatting>
  <conditionalFormatting sqref="AE8">
    <cfRule type="cellIs" dxfId="26" priority="25" stopIfTrue="1" operator="equal">
      <formula>0</formula>
    </cfRule>
  </conditionalFormatting>
  <conditionalFormatting sqref="AE9:AE67">
    <cfRule type="cellIs" dxfId="25" priority="24" stopIfTrue="1" operator="equal">
      <formula>0</formula>
    </cfRule>
  </conditionalFormatting>
  <conditionalFormatting sqref="AF8">
    <cfRule type="cellIs" dxfId="24" priority="23" stopIfTrue="1" operator="equal">
      <formula>0</formula>
    </cfRule>
  </conditionalFormatting>
  <conditionalFormatting sqref="AF9:AF67">
    <cfRule type="cellIs" dxfId="23" priority="22" stopIfTrue="1" operator="equal">
      <formula>0</formula>
    </cfRule>
  </conditionalFormatting>
  <conditionalFormatting sqref="AG67">
    <cfRule type="cellIs" dxfId="22" priority="21" stopIfTrue="1" operator="equal">
      <formula>0</formula>
    </cfRule>
  </conditionalFormatting>
  <conditionalFormatting sqref="AG8:AG66">
    <cfRule type="cellIs" dxfId="21" priority="20" stopIfTrue="1" operator="equal">
      <formula>0</formula>
    </cfRule>
  </conditionalFormatting>
  <conditionalFormatting sqref="AH8">
    <cfRule type="cellIs" dxfId="20" priority="19" stopIfTrue="1" operator="equal">
      <formula>0</formula>
    </cfRule>
  </conditionalFormatting>
  <conditionalFormatting sqref="AH9:AH67">
    <cfRule type="cellIs" dxfId="19" priority="18" stopIfTrue="1" operator="equal">
      <formula>0</formula>
    </cfRule>
  </conditionalFormatting>
  <conditionalFormatting sqref="AI8">
    <cfRule type="cellIs" dxfId="18" priority="17" stopIfTrue="1" operator="equal">
      <formula>0</formula>
    </cfRule>
  </conditionalFormatting>
  <conditionalFormatting sqref="AI9:AI67">
    <cfRule type="cellIs" dxfId="17" priority="16" stopIfTrue="1" operator="equal">
      <formula>0</formula>
    </cfRule>
  </conditionalFormatting>
  <conditionalFormatting sqref="AJ67">
    <cfRule type="cellIs" dxfId="16" priority="15" stopIfTrue="1" operator="equal">
      <formula>0</formula>
    </cfRule>
  </conditionalFormatting>
  <conditionalFormatting sqref="AJ8:AJ66">
    <cfRule type="cellIs" dxfId="15" priority="14" stopIfTrue="1" operator="equal">
      <formula>0</formula>
    </cfRule>
  </conditionalFormatting>
  <conditionalFormatting sqref="AK8">
    <cfRule type="cellIs" dxfId="14" priority="13" stopIfTrue="1" operator="equal">
      <formula>0</formula>
    </cfRule>
  </conditionalFormatting>
  <conditionalFormatting sqref="AK9:AK67">
    <cfRule type="cellIs" dxfId="13" priority="12" stopIfTrue="1" operator="equal">
      <formula>0</formula>
    </cfRule>
  </conditionalFormatting>
  <conditionalFormatting sqref="AL8">
    <cfRule type="cellIs" dxfId="12" priority="11" stopIfTrue="1" operator="equal">
      <formula>0</formula>
    </cfRule>
  </conditionalFormatting>
  <conditionalFormatting sqref="AL9:AL67">
    <cfRule type="cellIs" dxfId="11" priority="10" stopIfTrue="1" operator="equal">
      <formula>0</formula>
    </cfRule>
  </conditionalFormatting>
  <conditionalFormatting sqref="AM67">
    <cfRule type="cellIs" dxfId="10" priority="9" stopIfTrue="1" operator="equal">
      <formula>0</formula>
    </cfRule>
  </conditionalFormatting>
  <conditionalFormatting sqref="AM8:AM66">
    <cfRule type="cellIs" dxfId="9" priority="8" stopIfTrue="1" operator="equal">
      <formula>0</formula>
    </cfRule>
  </conditionalFormatting>
  <conditionalFormatting sqref="AN8">
    <cfRule type="cellIs" dxfId="8" priority="7" stopIfTrue="1" operator="equal">
      <formula>0</formula>
    </cfRule>
  </conditionalFormatting>
  <conditionalFormatting sqref="AN9:AN67">
    <cfRule type="cellIs" dxfId="7" priority="6" stopIfTrue="1" operator="equal">
      <formula>0</formula>
    </cfRule>
  </conditionalFormatting>
  <conditionalFormatting sqref="AO8">
    <cfRule type="cellIs" dxfId="6" priority="5" stopIfTrue="1" operator="equal">
      <formula>0</formula>
    </cfRule>
  </conditionalFormatting>
  <conditionalFormatting sqref="AO9:AO67">
    <cfRule type="cellIs" dxfId="5" priority="4" stopIfTrue="1" operator="equal">
      <formula>0</formula>
    </cfRule>
  </conditionalFormatting>
  <conditionalFormatting sqref="AP8">
    <cfRule type="cellIs" dxfId="4" priority="3" stopIfTrue="1" operator="equal">
      <formula>0</formula>
    </cfRule>
  </conditionalFormatting>
  <conditionalFormatting sqref="AP9:AP67">
    <cfRule type="cellIs" dxfId="3" priority="2" stopIfTrue="1" operator="equal">
      <formula>0</formula>
    </cfRule>
  </conditionalFormatting>
  <conditionalFormatting sqref="CA8:CA68">
    <cfRule type="cellIs" dxfId="2" priority="1" stopIfTrue="1" operator="equal">
      <formula>0</formula>
    </cfRule>
  </conditionalFormatting>
  <dataValidations count="2">
    <dataValidation type="decimal" showInputMessage="1" showErrorMessage="1" sqref="C8:C68">
      <formula1>0</formula1>
      <formula2>1000000000</formula2>
    </dataValidation>
    <dataValidation type="decimal" showInputMessage="1" showErrorMessage="1" sqref="K8:AP67">
      <formula1>0</formula1>
      <formula2>1000000000</formula2>
    </dataValidation>
  </dataValidations>
  <printOptions horizontalCentered="1"/>
  <pageMargins left="0.19685039370078741" right="0.19685039370078741" top="0.23622047244094491" bottom="0.27559055118110237" header="0.15748031496062992" footer="0.19685039370078741"/>
  <pageSetup paperSize="8" scale="78" orientation="landscape" r:id="rId2"/>
  <headerFooter alignWithMargins="0"/>
  <ignoredErrors>
    <ignoredError sqref="A1 BO6:BU6 AQ6 BW6 BI6:BL6 BG8:BG9 AT68 AY68 BH8:BH9 BG33:BG66 BG28:BG31 BG20:BG26 BG10:BG18 BG67 BG19:BH19 BH67 BH10:BH18 BG27:BH27 BH20:BH26 BG32:BH32 BH28:BH31 BH33:BH66" unlockedFormula="1"/>
    <ignoredError sqref="AS6:AX6 L6:M6 AY6:BF6 CC6 AR9:AR10 AR12:AR69" evalError="1"/>
    <ignoredError sqref="AT69" formula="1"/>
  </ignoredErrors>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
    <tabColor rgb="FFFFFF00"/>
  </sheetPr>
  <dimension ref="A1:N50"/>
  <sheetViews>
    <sheetView view="pageBreakPreview" zoomScaleSheetLayoutView="100" workbookViewId="0">
      <selection activeCell="M5" sqref="M5"/>
    </sheetView>
  </sheetViews>
  <sheetFormatPr defaultRowHeight="12.75" x14ac:dyDescent="0.2"/>
  <cols>
    <col min="1" max="1" width="32.85546875" style="76" customWidth="1"/>
    <col min="2" max="2" width="17.7109375" style="76" customWidth="1"/>
    <col min="3" max="3" width="14.85546875" style="76" customWidth="1"/>
    <col min="4" max="4" width="8.5703125" style="76" customWidth="1"/>
    <col min="5" max="5" width="6.7109375" style="76" customWidth="1"/>
    <col min="6" max="6" width="14.7109375" style="76" customWidth="1"/>
    <col min="7" max="7" width="9.28515625" style="76" customWidth="1"/>
    <col min="8" max="9" width="4.7109375" style="76" customWidth="1"/>
    <col min="10" max="10" width="6.85546875" style="76" customWidth="1"/>
    <col min="11" max="11" width="4.42578125" style="76" bestFit="1" customWidth="1"/>
    <col min="12" max="12" width="12.5703125" style="76" customWidth="1"/>
    <col min="13" max="13" width="20.42578125" style="62" customWidth="1"/>
    <col min="14" max="16384" width="9.140625" style="62"/>
  </cols>
  <sheetData>
    <row r="1" spans="1:14" ht="39.75" customHeight="1" thickTop="1" thickBot="1" x14ac:dyDescent="0.25">
      <c r="A1" s="1541">
        <f>'Árajánlat összesítő'!B1</f>
        <v>0</v>
      </c>
      <c r="B1" s="1542"/>
      <c r="C1" s="1542"/>
      <c r="D1" s="1542"/>
      <c r="E1" s="1542"/>
      <c r="F1" s="1542"/>
      <c r="G1" s="1542"/>
      <c r="H1" s="1542"/>
      <c r="I1" s="1542"/>
      <c r="J1" s="1542"/>
      <c r="K1" s="1543"/>
      <c r="L1" s="1529" t="s">
        <v>153</v>
      </c>
      <c r="M1" s="1530"/>
      <c r="N1" s="1530"/>
    </row>
    <row r="2" spans="1:14" ht="15.75" thickTop="1" x14ac:dyDescent="0.2">
      <c r="A2" s="1531" t="e">
        <f>VLOOKUP(M5,'18'!A8:CE68,2,FALSE)</f>
        <v>#N/A</v>
      </c>
      <c r="B2" s="1532"/>
      <c r="C2" s="1533"/>
      <c r="D2" s="1533"/>
      <c r="E2" s="1533"/>
      <c r="F2" s="1533"/>
      <c r="G2" s="1533"/>
      <c r="H2" s="1537" t="s">
        <v>117</v>
      </c>
      <c r="I2" s="1538"/>
      <c r="J2" s="82" t="s">
        <v>53</v>
      </c>
      <c r="K2" s="70" t="s">
        <v>54</v>
      </c>
      <c r="L2" s="1529"/>
      <c r="M2" s="1530"/>
      <c r="N2" s="1530"/>
    </row>
    <row r="3" spans="1:14" ht="16.5" thickBot="1" x14ac:dyDescent="0.25">
      <c r="A3" s="1534"/>
      <c r="B3" s="1535"/>
      <c r="C3" s="1536"/>
      <c r="D3" s="1536"/>
      <c r="E3" s="1536"/>
      <c r="F3" s="1536"/>
      <c r="G3" s="1536"/>
      <c r="H3" s="1539" t="e">
        <f>VLOOKUP($M$5,'18'!A8:CE68,5,FALSE)</f>
        <v>#N/A</v>
      </c>
      <c r="I3" s="1540"/>
      <c r="J3" s="83" t="e">
        <f>VLOOKUP($M$5,'18'!A8:CE68,6,FALSE)</f>
        <v>#N/A</v>
      </c>
      <c r="K3" s="71" t="e">
        <f>VLOOKUP($M$5,'18'!A8:CE68,7,FALSE)</f>
        <v>#N/A</v>
      </c>
      <c r="L3" s="1529"/>
      <c r="M3" s="1530"/>
      <c r="N3" s="1530"/>
    </row>
    <row r="4" spans="1:14" ht="21.75" customHeight="1" thickBot="1" x14ac:dyDescent="0.25">
      <c r="A4" s="1513" t="s">
        <v>133</v>
      </c>
      <c r="B4" s="1514"/>
      <c r="C4" s="1514"/>
      <c r="D4" s="1514"/>
      <c r="E4" s="1514"/>
      <c r="F4" s="1514"/>
      <c r="G4" s="1514"/>
      <c r="H4" s="1514"/>
      <c r="I4" s="1514"/>
      <c r="J4" s="1507" t="e">
        <f>VLOOKUP($M$5,'18'!A8:CE68,3,FALSE)</f>
        <v>#N/A</v>
      </c>
      <c r="K4" s="1508"/>
      <c r="L4" s="1529"/>
      <c r="M4" s="1530"/>
      <c r="N4" s="1530"/>
    </row>
    <row r="5" spans="1:14" ht="47.25" customHeight="1" thickBot="1" x14ac:dyDescent="0.25">
      <c r="A5" s="1511" t="s">
        <v>55</v>
      </c>
      <c r="B5" s="1512"/>
      <c r="C5" s="665" t="s">
        <v>388</v>
      </c>
      <c r="D5" s="1509" t="s">
        <v>389</v>
      </c>
      <c r="E5" s="1510"/>
      <c r="F5" s="1011" t="s">
        <v>390</v>
      </c>
      <c r="G5" s="1515" t="s">
        <v>135</v>
      </c>
      <c r="H5" s="1516"/>
      <c r="I5" s="1516"/>
      <c r="J5" s="1516"/>
      <c r="K5" s="1517"/>
      <c r="M5" s="282">
        <v>1</v>
      </c>
    </row>
    <row r="6" spans="1:14" x14ac:dyDescent="0.2">
      <c r="A6" s="1520" t="s">
        <v>391</v>
      </c>
      <c r="B6" s="1521"/>
      <c r="C6" s="1467">
        <f>'18'!AQ6</f>
        <v>0</v>
      </c>
      <c r="D6" s="1474" t="e">
        <f>VLOOKUP($M$5,'18'!A8:CE68,43,FALSE)</f>
        <v>#N/A</v>
      </c>
      <c r="E6" s="1475"/>
      <c r="F6" s="1474" t="e">
        <f>D6*'18'!$CA$74</f>
        <v>#N/A</v>
      </c>
      <c r="G6" s="68" t="s">
        <v>56</v>
      </c>
      <c r="H6" s="1487" t="s">
        <v>118</v>
      </c>
      <c r="I6" s="1487"/>
      <c r="J6" s="1518" t="s">
        <v>119</v>
      </c>
      <c r="K6" s="1519"/>
    </row>
    <row r="7" spans="1:14" ht="12.75" customHeight="1" x14ac:dyDescent="0.2">
      <c r="A7" s="1522"/>
      <c r="B7" s="1523"/>
      <c r="C7" s="1468"/>
      <c r="D7" s="1476"/>
      <c r="E7" s="1477"/>
      <c r="F7" s="1476"/>
      <c r="G7" s="72" t="str">
        <f>CONCATENATE('18'!K3,'18'!L3,'18'!M3)</f>
        <v>X</v>
      </c>
      <c r="H7" s="1456" t="e">
        <f>VLOOKUP($M$5,'18'!$A$8:$CE$68,11,FALSE)</f>
        <v>#N/A</v>
      </c>
      <c r="I7" s="1456"/>
      <c r="J7" s="1446" t="e">
        <f>IF(H7&gt;0,H7*'18'!K6,0)</f>
        <v>#N/A</v>
      </c>
      <c r="K7" s="1447"/>
    </row>
    <row r="8" spans="1:14" ht="12.75" customHeight="1" x14ac:dyDescent="0.2">
      <c r="A8" s="1522"/>
      <c r="B8" s="1523"/>
      <c r="C8" s="1468"/>
      <c r="D8" s="1476"/>
      <c r="E8" s="1477"/>
      <c r="F8" s="1476"/>
      <c r="G8" s="72" t="str">
        <f>CONCATENATE('18'!N3,'18'!O3,'18'!P3)</f>
        <v>X</v>
      </c>
      <c r="H8" s="1456" t="e">
        <f>VLOOKUP($M$5,'18'!$A$8:$CE$68,14,FALSE)</f>
        <v>#N/A</v>
      </c>
      <c r="I8" s="1456"/>
      <c r="J8" s="1472" t="e">
        <f>IF(H8&gt;0,H8*'18'!N6,0)</f>
        <v>#N/A</v>
      </c>
      <c r="K8" s="1473"/>
    </row>
    <row r="9" spans="1:14" ht="12.75" customHeight="1" x14ac:dyDescent="0.2">
      <c r="A9" s="1522"/>
      <c r="B9" s="1523"/>
      <c r="C9" s="1468"/>
      <c r="D9" s="1476"/>
      <c r="E9" s="1477"/>
      <c r="F9" s="1476"/>
      <c r="G9" s="72" t="str">
        <f>CONCATENATE('18'!Q3,'18'!R3,'18'!S3)</f>
        <v>X</v>
      </c>
      <c r="H9" s="1456" t="e">
        <f>VLOOKUP($M$5,'18'!$A$8:$CE$68,17,FALSE)</f>
        <v>#N/A</v>
      </c>
      <c r="I9" s="1456"/>
      <c r="J9" s="1472" t="e">
        <f>IF(H9&gt;0,H9*'18'!Q6,0)</f>
        <v>#N/A</v>
      </c>
      <c r="K9" s="1473"/>
    </row>
    <row r="10" spans="1:14" ht="12.75" customHeight="1" x14ac:dyDescent="0.2">
      <c r="A10" s="1522"/>
      <c r="B10" s="1523"/>
      <c r="C10" s="1468"/>
      <c r="D10" s="1476"/>
      <c r="E10" s="1477"/>
      <c r="F10" s="1476"/>
      <c r="G10" s="72" t="str">
        <f>CONCATENATE('18'!T3,'18'!U3,'18'!V3)</f>
        <v>X</v>
      </c>
      <c r="H10" s="1456" t="e">
        <f>VLOOKUP($M$5,'18'!$A$8:$CE$68,20,FALSE)</f>
        <v>#N/A</v>
      </c>
      <c r="I10" s="1456"/>
      <c r="J10" s="1472" t="e">
        <f>IF(H10&gt;0,H10*'18'!T6,0)</f>
        <v>#N/A</v>
      </c>
      <c r="K10" s="1473"/>
    </row>
    <row r="11" spans="1:14" ht="12.75" customHeight="1" x14ac:dyDescent="0.2">
      <c r="A11" s="1522"/>
      <c r="B11" s="1523"/>
      <c r="C11" s="1468"/>
      <c r="D11" s="1476"/>
      <c r="E11" s="1477"/>
      <c r="F11" s="1476"/>
      <c r="G11" s="72" t="str">
        <f>CONCATENATE('18'!W3,'18'!X3,'18'!Y3)</f>
        <v>X</v>
      </c>
      <c r="H11" s="1456" t="e">
        <f>VLOOKUP($M$5,'18'!$A$8:$CE$68,23,FALSE)</f>
        <v>#N/A</v>
      </c>
      <c r="I11" s="1456"/>
      <c r="J11" s="1472" t="e">
        <f>IF(H11&gt;0,H11*'18'!W6,0)</f>
        <v>#N/A</v>
      </c>
      <c r="K11" s="1473"/>
    </row>
    <row r="12" spans="1:14" ht="12.75" customHeight="1" x14ac:dyDescent="0.2">
      <c r="A12" s="1522"/>
      <c r="B12" s="1523"/>
      <c r="C12" s="1468"/>
      <c r="D12" s="1476"/>
      <c r="E12" s="1477"/>
      <c r="F12" s="1476"/>
      <c r="G12" s="72" t="str">
        <f>CONCATENATE('18'!Z3,'18'!AA3,'18'!AB3)</f>
        <v>X</v>
      </c>
      <c r="H12" s="1456" t="e">
        <f>VLOOKUP($M$5,'18'!$A$8:$CE$68,26,FALSE)</f>
        <v>#N/A</v>
      </c>
      <c r="I12" s="1456"/>
      <c r="J12" s="1472" t="e">
        <f>IF(H12&gt;0,H12*'18'!Z6,0)</f>
        <v>#N/A</v>
      </c>
      <c r="K12" s="1473"/>
    </row>
    <row r="13" spans="1:14" ht="12.75" customHeight="1" x14ac:dyDescent="0.2">
      <c r="A13" s="1522"/>
      <c r="B13" s="1523"/>
      <c r="C13" s="1468"/>
      <c r="D13" s="1476"/>
      <c r="E13" s="1477"/>
      <c r="F13" s="1476"/>
      <c r="G13" s="72" t="str">
        <f>CONCATENATE('18'!AC3,'18'!AD3,'18'!AE3)</f>
        <v>X</v>
      </c>
      <c r="H13" s="1456" t="e">
        <f>VLOOKUP($M$5,'18'!$A$8:$CE$68,29,FALSE)</f>
        <v>#N/A</v>
      </c>
      <c r="I13" s="1456"/>
      <c r="J13" s="1472" t="e">
        <f>IF(H13&gt;0,H13*'18'!AC6,0)</f>
        <v>#N/A</v>
      </c>
      <c r="K13" s="1473"/>
    </row>
    <row r="14" spans="1:14" ht="12.75" customHeight="1" x14ac:dyDescent="0.2">
      <c r="A14" s="1522"/>
      <c r="B14" s="1523"/>
      <c r="C14" s="1468"/>
      <c r="D14" s="1476"/>
      <c r="E14" s="1477"/>
      <c r="F14" s="1476"/>
      <c r="G14" s="72" t="str">
        <f>CONCATENATE('18'!AF3,'18'!AG3,'18'!AH3)</f>
        <v>X</v>
      </c>
      <c r="H14" s="1456" t="e">
        <f>VLOOKUP($M$5,'18'!$A$8:$CE$68,32,FALSE)</f>
        <v>#N/A</v>
      </c>
      <c r="I14" s="1456"/>
      <c r="J14" s="1472" t="e">
        <f>IF(H14&gt;0,H14*'18'!AF6,0)</f>
        <v>#N/A</v>
      </c>
      <c r="K14" s="1473"/>
    </row>
    <row r="15" spans="1:14" ht="12.75" customHeight="1" x14ac:dyDescent="0.2">
      <c r="A15" s="1522"/>
      <c r="B15" s="1523"/>
      <c r="C15" s="1468"/>
      <c r="D15" s="1476"/>
      <c r="E15" s="1477"/>
      <c r="F15" s="1476"/>
      <c r="G15" s="72" t="str">
        <f>CONCATENATE('18'!AI3,'18'!AJ3,'18'!AK3)</f>
        <v>X</v>
      </c>
      <c r="H15" s="1456" t="e">
        <f>VLOOKUP($M$5,'18'!$A$8:$CE$68,35,FALSE)</f>
        <v>#N/A</v>
      </c>
      <c r="I15" s="1456"/>
      <c r="J15" s="1472" t="e">
        <f>IF(H15&gt;0,H15*'18'!AI6,0)</f>
        <v>#N/A</v>
      </c>
      <c r="K15" s="1473"/>
    </row>
    <row r="16" spans="1:14" ht="12.75" customHeight="1" x14ac:dyDescent="0.2">
      <c r="A16" s="1522"/>
      <c r="B16" s="1523"/>
      <c r="C16" s="1468"/>
      <c r="D16" s="1476"/>
      <c r="E16" s="1477"/>
      <c r="F16" s="1476"/>
      <c r="G16" s="72" t="str">
        <f>CONCATENATE('18'!AL3,'18'!AM3,'18'!AN3)</f>
        <v>X</v>
      </c>
      <c r="H16" s="1456" t="e">
        <f>VLOOKUP($M$5,'18'!$A$8:$CE$68,38,FALSE)</f>
        <v>#N/A</v>
      </c>
      <c r="I16" s="1456"/>
      <c r="J16" s="1472" t="e">
        <f>IF(H16&gt;0,H16*'18'!AL6,0)</f>
        <v>#N/A</v>
      </c>
      <c r="K16" s="1473"/>
    </row>
    <row r="17" spans="1:12" ht="12.75" customHeight="1" x14ac:dyDescent="0.2">
      <c r="A17" s="1522"/>
      <c r="B17" s="1523"/>
      <c r="C17" s="1468"/>
      <c r="D17" s="1476"/>
      <c r="E17" s="1477"/>
      <c r="F17" s="1476"/>
      <c r="G17" s="1544" t="s">
        <v>136</v>
      </c>
      <c r="H17" s="1456" t="e">
        <f>VLOOKUP($M$5,'18'!$A$8:$CE$68,41,FALSE)</f>
        <v>#N/A</v>
      </c>
      <c r="I17" s="1456"/>
      <c r="J17" s="1472" t="e">
        <f>IF(H17&gt;0,H17*'18'!AO6,0)</f>
        <v>#N/A</v>
      </c>
      <c r="K17" s="1473"/>
    </row>
    <row r="18" spans="1:12" ht="12.75" customHeight="1" thickBot="1" x14ac:dyDescent="0.25">
      <c r="A18" s="1524"/>
      <c r="B18" s="1525"/>
      <c r="C18" s="1469"/>
      <c r="D18" s="1478"/>
      <c r="E18" s="1479"/>
      <c r="F18" s="1478"/>
      <c r="G18" s="1545"/>
      <c r="H18" s="1456" t="e">
        <f>VLOOKUP($M$5,'18'!$A$8:$CE$68,42,FALSE)</f>
        <v>#N/A</v>
      </c>
      <c r="I18" s="1456"/>
      <c r="J18" s="1546" t="e">
        <f>IF(H18&gt;0,'18'!AP6,0)</f>
        <v>#N/A</v>
      </c>
      <c r="K18" s="1547"/>
      <c r="L18" s="1019" t="e">
        <f>IF(D6=G19,"Rendben!","Ellenőrzés!")</f>
        <v>#N/A</v>
      </c>
    </row>
    <row r="19" spans="1:12" ht="31.5" customHeight="1" thickBot="1" x14ac:dyDescent="0.25">
      <c r="A19" s="1457" t="s">
        <v>120</v>
      </c>
      <c r="B19" s="1466"/>
      <c r="C19" s="666">
        <f>'18'!AR6</f>
        <v>0</v>
      </c>
      <c r="D19" s="1444" t="e">
        <f>VLOOKUP($M$5,'18'!$A$8:$CE$68,44,FALSE)</f>
        <v>#N/A</v>
      </c>
      <c r="E19" s="1445"/>
      <c r="F19" s="1010" t="e">
        <f>D19*'18'!$CA$74</f>
        <v>#N/A</v>
      </c>
      <c r="G19" s="1461" t="e">
        <f>SUM(J7:K18)</f>
        <v>#N/A</v>
      </c>
      <c r="H19" s="1470"/>
      <c r="I19" s="1470"/>
      <c r="J19" s="1470"/>
      <c r="K19" s="1471"/>
      <c r="L19" s="77"/>
    </row>
    <row r="20" spans="1:12" ht="28.5" customHeight="1" thickBot="1" x14ac:dyDescent="0.25">
      <c r="A20" s="1480" t="s">
        <v>137</v>
      </c>
      <c r="B20" s="81" t="s">
        <v>125</v>
      </c>
      <c r="C20" s="667">
        <f>'18'!BJ6</f>
        <v>0</v>
      </c>
      <c r="D20" s="1444" t="e">
        <f>VLOOKUP($M$5,'18'!$A$8:$CE$68,62,FALSE)</f>
        <v>#N/A</v>
      </c>
      <c r="E20" s="1445"/>
      <c r="F20" s="1010" t="e">
        <f>D20*'18'!$CA$74</f>
        <v>#N/A</v>
      </c>
      <c r="G20" s="68" t="s">
        <v>127</v>
      </c>
      <c r="H20" s="1487" t="s">
        <v>118</v>
      </c>
      <c r="I20" s="1487"/>
      <c r="J20" s="1487" t="s">
        <v>119</v>
      </c>
      <c r="K20" s="1506"/>
      <c r="L20" s="78"/>
    </row>
    <row r="21" spans="1:12" ht="13.5" thickBot="1" x14ac:dyDescent="0.25">
      <c r="A21" s="1481"/>
      <c r="B21" s="1483" t="s">
        <v>126</v>
      </c>
      <c r="C21" s="1467">
        <f>'18'!BK6</f>
        <v>0</v>
      </c>
      <c r="D21" s="1474" t="e">
        <f>VLOOKUP($M$5,'18'!$A$8:$CE$68,63,FALSE)</f>
        <v>#N/A</v>
      </c>
      <c r="E21" s="1475"/>
      <c r="F21" s="1526" t="e">
        <f>D21*'18'!$CA$74</f>
        <v>#N/A</v>
      </c>
      <c r="G21" s="73">
        <f>'18'!AT5</f>
        <v>0</v>
      </c>
      <c r="H21" s="1456" t="e">
        <f>VLOOKUP($M$5,'18'!$A$8:$CE$68,46,FALSE)</f>
        <v>#N/A</v>
      </c>
      <c r="I21" s="1456"/>
      <c r="J21" s="1446" t="e">
        <f>IF(H21&gt;0,H21*'18'!AT6,0)</f>
        <v>#N/A</v>
      </c>
      <c r="K21" s="1447"/>
      <c r="L21" s="78"/>
    </row>
    <row r="22" spans="1:12" ht="13.5" thickBot="1" x14ac:dyDescent="0.25">
      <c r="A22" s="1481"/>
      <c r="B22" s="1483"/>
      <c r="C22" s="1468"/>
      <c r="D22" s="1476"/>
      <c r="E22" s="1477"/>
      <c r="F22" s="1527"/>
      <c r="G22" s="73">
        <f>'18'!AU5</f>
        <v>0</v>
      </c>
      <c r="H22" s="1456" t="e">
        <f>VLOOKUP($M$5,'18'!$A$8:$CE$68,47,FALSE)</f>
        <v>#N/A</v>
      </c>
      <c r="I22" s="1456"/>
      <c r="J22" s="1446" t="e">
        <f>IF(H22&gt;0,H22*'18'!AU6,0)</f>
        <v>#N/A</v>
      </c>
      <c r="K22" s="1447"/>
      <c r="L22" s="78"/>
    </row>
    <row r="23" spans="1:12" ht="13.5" thickBot="1" x14ac:dyDescent="0.25">
      <c r="A23" s="1481"/>
      <c r="B23" s="1483"/>
      <c r="C23" s="1468"/>
      <c r="D23" s="1476"/>
      <c r="E23" s="1477"/>
      <c r="F23" s="1527"/>
      <c r="G23" s="73">
        <f>'18'!AV5</f>
        <v>0</v>
      </c>
      <c r="H23" s="1456" t="e">
        <f>VLOOKUP($M$5,'18'!$A$8:$CE$68,48,FALSE)</f>
        <v>#N/A</v>
      </c>
      <c r="I23" s="1456"/>
      <c r="J23" s="1446" t="e">
        <f>IF(H23&gt;0,H23*'18'!AV6,0)</f>
        <v>#N/A</v>
      </c>
      <c r="K23" s="1447"/>
      <c r="L23" s="78"/>
    </row>
    <row r="24" spans="1:12" ht="13.5" thickBot="1" x14ac:dyDescent="0.25">
      <c r="A24" s="1481"/>
      <c r="B24" s="1483"/>
      <c r="C24" s="1468"/>
      <c r="D24" s="1476"/>
      <c r="E24" s="1477"/>
      <c r="F24" s="1527"/>
      <c r="G24" s="73">
        <f>'18'!AW5</f>
        <v>0</v>
      </c>
      <c r="H24" s="1456" t="e">
        <f>VLOOKUP($M$5,'18'!$A$8:$CE$68,49,FALSE)</f>
        <v>#N/A</v>
      </c>
      <c r="I24" s="1456"/>
      <c r="J24" s="1446" t="e">
        <f>IF(H24&gt;0,H24*'18'!AW6,0)</f>
        <v>#N/A</v>
      </c>
      <c r="K24" s="1447"/>
      <c r="L24" s="78"/>
    </row>
    <row r="25" spans="1:12" ht="13.5" thickBot="1" x14ac:dyDescent="0.25">
      <c r="A25" s="1481"/>
      <c r="B25" s="1483"/>
      <c r="C25" s="1468"/>
      <c r="D25" s="1478"/>
      <c r="E25" s="1479"/>
      <c r="F25" s="1528"/>
      <c r="G25" s="74">
        <f>'18'!AX5</f>
        <v>0</v>
      </c>
      <c r="H25" s="1456" t="e">
        <f>VLOOKUP($M$5,'18'!$A$8:$CE$68,50,FALSE)</f>
        <v>#N/A</v>
      </c>
      <c r="I25" s="1456"/>
      <c r="J25" s="1446" t="e">
        <f>IF(H25&gt;0,H25*'18'!AX6,0)</f>
        <v>#N/A</v>
      </c>
      <c r="K25" s="1447"/>
      <c r="L25" s="1019" t="e">
        <f>IF(D21=G26,"Rendben!","Ellenőrzés!")</f>
        <v>#N/A</v>
      </c>
    </row>
    <row r="26" spans="1:12" ht="20.100000000000001" customHeight="1" thickBot="1" x14ac:dyDescent="0.25">
      <c r="A26" s="1481"/>
      <c r="B26" s="81" t="s">
        <v>78</v>
      </c>
      <c r="C26" s="666">
        <f>'18'!BM6</f>
        <v>0</v>
      </c>
      <c r="D26" s="1444" t="e">
        <f>VLOOKUP($M$5,'18'!$A$8:$CE$68,65,FALSE)</f>
        <v>#N/A</v>
      </c>
      <c r="E26" s="1445"/>
      <c r="F26" s="1010" t="e">
        <f>D26*'18'!$CA$74</f>
        <v>#N/A</v>
      </c>
      <c r="G26" s="1461" t="e">
        <f>SUM(J21:K25)</f>
        <v>#N/A</v>
      </c>
      <c r="H26" s="1462"/>
      <c r="I26" s="1462"/>
      <c r="J26" s="1462"/>
      <c r="K26" s="1463"/>
      <c r="L26" s="77"/>
    </row>
    <row r="27" spans="1:12" ht="20.100000000000001" customHeight="1" thickBot="1" x14ac:dyDescent="0.25">
      <c r="A27" s="1481"/>
      <c r="B27" s="81" t="s">
        <v>129</v>
      </c>
      <c r="C27" s="666">
        <f>'18'!BN6</f>
        <v>0</v>
      </c>
      <c r="D27" s="1444" t="e">
        <f>VLOOKUP($M$5,'18'!$A$8:$CE$68,66,FALSE)</f>
        <v>#N/A</v>
      </c>
      <c r="E27" s="1445"/>
      <c r="F27" s="1010" t="e">
        <f>D27*'18'!$CA$74</f>
        <v>#N/A</v>
      </c>
      <c r="G27" s="68" t="s">
        <v>128</v>
      </c>
      <c r="H27" s="1487" t="s">
        <v>118</v>
      </c>
      <c r="I27" s="1487"/>
      <c r="J27" s="1487" t="s">
        <v>119</v>
      </c>
      <c r="K27" s="1506"/>
      <c r="L27" s="78"/>
    </row>
    <row r="28" spans="1:12" x14ac:dyDescent="0.2">
      <c r="A28" s="1481"/>
      <c r="B28" s="1484" t="s">
        <v>51</v>
      </c>
      <c r="C28" s="1467">
        <f>'18'!BL6</f>
        <v>0</v>
      </c>
      <c r="D28" s="1474" t="e">
        <f>VLOOKUP($M$5,'18'!$A$8:$CE$68,64,FALSE)</f>
        <v>#N/A</v>
      </c>
      <c r="E28" s="1475"/>
      <c r="F28" s="1526" t="e">
        <f>D28*'18'!$CA$74</f>
        <v>#N/A</v>
      </c>
      <c r="G28" s="75">
        <f>'18'!AY5</f>
        <v>0</v>
      </c>
      <c r="H28" s="1456" t="e">
        <f>VLOOKUP($M$5,'18'!$A$8:$CE$68,51,FALSE)</f>
        <v>#N/A</v>
      </c>
      <c r="I28" s="1456"/>
      <c r="J28" s="1446" t="e">
        <f>IF(H28&gt;0,H28*'18'!AY6,0)</f>
        <v>#N/A</v>
      </c>
      <c r="K28" s="1447"/>
      <c r="L28" s="78"/>
    </row>
    <row r="29" spans="1:12" x14ac:dyDescent="0.2">
      <c r="A29" s="1481"/>
      <c r="B29" s="1485"/>
      <c r="C29" s="1468"/>
      <c r="D29" s="1476"/>
      <c r="E29" s="1477"/>
      <c r="F29" s="1527"/>
      <c r="G29" s="75">
        <f>'18'!AZ5</f>
        <v>0</v>
      </c>
      <c r="H29" s="1456" t="e">
        <f>VLOOKUP($M$5,'18'!$A$8:$CE$68,52,FALSE)</f>
        <v>#N/A</v>
      </c>
      <c r="I29" s="1456"/>
      <c r="J29" s="1446" t="e">
        <f>IF(H29&gt;0,H29*'18'!AZ6,0)</f>
        <v>#N/A</v>
      </c>
      <c r="K29" s="1447"/>
      <c r="L29" s="78"/>
    </row>
    <row r="30" spans="1:12" x14ac:dyDescent="0.2">
      <c r="A30" s="1481"/>
      <c r="B30" s="1485"/>
      <c r="C30" s="1468"/>
      <c r="D30" s="1476"/>
      <c r="E30" s="1477"/>
      <c r="F30" s="1527"/>
      <c r="G30" s="75">
        <f>'18'!BA5</f>
        <v>0</v>
      </c>
      <c r="H30" s="1456" t="e">
        <f>VLOOKUP($M$5,'18'!$A$8:$CE$68,53,FALSE)</f>
        <v>#N/A</v>
      </c>
      <c r="I30" s="1456"/>
      <c r="J30" s="1446" t="e">
        <f>IF(H30&gt;0,H30*'18'!BA6,0)</f>
        <v>#N/A</v>
      </c>
      <c r="K30" s="1447"/>
      <c r="L30" s="78"/>
    </row>
    <row r="31" spans="1:12" x14ac:dyDescent="0.2">
      <c r="A31" s="1481"/>
      <c r="B31" s="1485"/>
      <c r="C31" s="1468"/>
      <c r="D31" s="1476"/>
      <c r="E31" s="1477"/>
      <c r="F31" s="1527"/>
      <c r="G31" s="75">
        <f>'18'!BB5</f>
        <v>0</v>
      </c>
      <c r="H31" s="1456" t="e">
        <f>VLOOKUP($M$5,'18'!$A$8:$CE$68,54,FALSE)</f>
        <v>#N/A</v>
      </c>
      <c r="I31" s="1456"/>
      <c r="J31" s="1446" t="e">
        <f>IF(H31&gt;0,H31*'18'!BB6,0)</f>
        <v>#N/A</v>
      </c>
      <c r="K31" s="1447"/>
      <c r="L31" s="78"/>
    </row>
    <row r="32" spans="1:12" x14ac:dyDescent="0.2">
      <c r="A32" s="1481"/>
      <c r="B32" s="1485"/>
      <c r="C32" s="1468"/>
      <c r="D32" s="1476"/>
      <c r="E32" s="1477"/>
      <c r="F32" s="1527"/>
      <c r="G32" s="75">
        <f>'18'!BC5</f>
        <v>0</v>
      </c>
      <c r="H32" s="1456" t="e">
        <f>VLOOKUP($M$5,'18'!$A$8:$CE$68,55,FALSE)</f>
        <v>#N/A</v>
      </c>
      <c r="I32" s="1456"/>
      <c r="J32" s="1446" t="e">
        <f>IF(H32&gt;0,H32*'18'!BC6,0)</f>
        <v>#N/A</v>
      </c>
      <c r="K32" s="1447"/>
      <c r="L32" s="78"/>
    </row>
    <row r="33" spans="1:12" x14ac:dyDescent="0.2">
      <c r="A33" s="1481"/>
      <c r="B33" s="1485"/>
      <c r="C33" s="1468"/>
      <c r="D33" s="1476"/>
      <c r="E33" s="1477"/>
      <c r="F33" s="1527"/>
      <c r="G33" s="75">
        <f>'18'!BD5</f>
        <v>0</v>
      </c>
      <c r="H33" s="1456" t="e">
        <f>VLOOKUP($M$5,'18'!$A$8:$CE$68,56,FALSE)</f>
        <v>#N/A</v>
      </c>
      <c r="I33" s="1456"/>
      <c r="J33" s="1446" t="e">
        <f>IF(H33&gt;0,H33*'18'!BD6,0)</f>
        <v>#N/A</v>
      </c>
      <c r="K33" s="1447"/>
      <c r="L33" s="78"/>
    </row>
    <row r="34" spans="1:12" x14ac:dyDescent="0.2">
      <c r="A34" s="1481"/>
      <c r="B34" s="1485"/>
      <c r="C34" s="1468"/>
      <c r="D34" s="1476"/>
      <c r="E34" s="1477"/>
      <c r="F34" s="1527"/>
      <c r="G34" s="75">
        <f>'18'!BE5</f>
        <v>0</v>
      </c>
      <c r="H34" s="1456" t="e">
        <f>VLOOKUP($M$5,'18'!$A$8:$CE$68,57,FALSE)</f>
        <v>#N/A</v>
      </c>
      <c r="I34" s="1456"/>
      <c r="J34" s="1446" t="e">
        <f>IF(H34&gt;0,H34*'18'!BE6,0)</f>
        <v>#N/A</v>
      </c>
      <c r="K34" s="1447"/>
      <c r="L34" s="78"/>
    </row>
    <row r="35" spans="1:12" ht="13.5" thickBot="1" x14ac:dyDescent="0.25">
      <c r="A35" s="1481"/>
      <c r="B35" s="1486"/>
      <c r="C35" s="1469"/>
      <c r="D35" s="1478"/>
      <c r="E35" s="1479"/>
      <c r="F35" s="1528"/>
      <c r="G35" s="75">
        <f>'18'!BF5</f>
        <v>0</v>
      </c>
      <c r="H35" s="1456" t="e">
        <f>VLOOKUP($M$5,'18'!$A$8:$CE$68,58,FALSE)</f>
        <v>#N/A</v>
      </c>
      <c r="I35" s="1456"/>
      <c r="J35" s="1446" t="e">
        <f>IF(H35&gt;0,H35*'18'!BF6,0)</f>
        <v>#N/A</v>
      </c>
      <c r="K35" s="1447"/>
      <c r="L35" s="1019" t="e">
        <f>IF(D258=G36,"Rendben!","Ellenőrzés!")</f>
        <v>#N/A</v>
      </c>
    </row>
    <row r="36" spans="1:12" ht="20.100000000000001" customHeight="1" thickBot="1" x14ac:dyDescent="0.25">
      <c r="A36" s="1481"/>
      <c r="B36" s="69" t="s">
        <v>80</v>
      </c>
      <c r="C36" s="666">
        <f>'18'!BO6</f>
        <v>0</v>
      </c>
      <c r="D36" s="1444" t="e">
        <f>VLOOKUP($M$5,'18'!$A$8:$CE$68,67,FALSE)</f>
        <v>#N/A</v>
      </c>
      <c r="E36" s="1445"/>
      <c r="F36" s="1010" t="e">
        <f>D36*'18'!$CA$74</f>
        <v>#N/A</v>
      </c>
      <c r="G36" s="1461" t="e">
        <f>SUM(J28:K35)</f>
        <v>#N/A</v>
      </c>
      <c r="H36" s="1462"/>
      <c r="I36" s="1462"/>
      <c r="J36" s="1462"/>
      <c r="K36" s="1463"/>
      <c r="L36" s="77"/>
    </row>
    <row r="37" spans="1:12" ht="20.100000000000001" customHeight="1" thickBot="1" x14ac:dyDescent="0.25">
      <c r="A37" s="1481"/>
      <c r="B37" s="69" t="s">
        <v>130</v>
      </c>
      <c r="C37" s="666">
        <f>'18'!BP6</f>
        <v>0</v>
      </c>
      <c r="D37" s="1444" t="e">
        <f>VLOOKUP($M$5,'18'!$A$8:$CE$68,68,FALSE)</f>
        <v>#N/A</v>
      </c>
      <c r="E37" s="1445"/>
      <c r="F37" s="1010" t="e">
        <f>D37*'18'!$CA$74</f>
        <v>#N/A</v>
      </c>
      <c r="G37" s="1488" t="s">
        <v>414</v>
      </c>
      <c r="H37" s="1489"/>
      <c r="I37" s="1489"/>
      <c r="J37" s="1489"/>
      <c r="K37" s="1490"/>
      <c r="L37" s="78"/>
    </row>
    <row r="38" spans="1:12" ht="20.100000000000001" customHeight="1" thickBot="1" x14ac:dyDescent="0.25">
      <c r="A38" s="1481"/>
      <c r="B38" s="69" t="s">
        <v>131</v>
      </c>
      <c r="C38" s="666">
        <f>'18'!BQ6</f>
        <v>0</v>
      </c>
      <c r="D38" s="1444" t="e">
        <f>VLOOKUP($M$5,'18'!$A$8:$CE$68,69,FALSE)</f>
        <v>#N/A</v>
      </c>
      <c r="E38" s="1445"/>
      <c r="F38" s="1010" t="e">
        <f>D38*'18'!$CA$74</f>
        <v>#N/A</v>
      </c>
      <c r="G38" s="1491"/>
      <c r="H38" s="1492"/>
      <c r="I38" s="1492"/>
      <c r="J38" s="1492"/>
      <c r="K38" s="1493"/>
      <c r="L38" s="78"/>
    </row>
    <row r="39" spans="1:12" ht="20.100000000000001" customHeight="1" thickBot="1" x14ac:dyDescent="0.25">
      <c r="A39" s="1482"/>
      <c r="B39" s="69" t="s">
        <v>132</v>
      </c>
      <c r="C39" s="666">
        <f>'18'!BR6</f>
        <v>0</v>
      </c>
      <c r="D39" s="1444" t="e">
        <f>VLOOKUP($M$5,'18'!$A$8:$CE$68,70,FALSE)</f>
        <v>#N/A</v>
      </c>
      <c r="E39" s="1445"/>
      <c r="F39" s="1010" t="e">
        <f>D39*'18'!$CA$74</f>
        <v>#N/A</v>
      </c>
      <c r="G39" s="1494" t="e">
        <f>VLOOKUP($M$5,'18'!$A$8:$CE$68,82,FALSE)</f>
        <v>#N/A</v>
      </c>
      <c r="H39" s="1495"/>
      <c r="I39" s="1495"/>
      <c r="J39" s="1495"/>
      <c r="K39" s="1496"/>
      <c r="L39" s="78"/>
    </row>
    <row r="40" spans="1:12" ht="31.5" customHeight="1" thickBot="1" x14ac:dyDescent="0.25">
      <c r="A40" s="1457" t="s">
        <v>134</v>
      </c>
      <c r="B40" s="1458"/>
      <c r="C40" s="666">
        <f>'18'!BI6</f>
        <v>0</v>
      </c>
      <c r="D40" s="1444" t="e">
        <f>VLOOKUP($M$5,'18'!$A$8:$CE$68,61,FALSE)</f>
        <v>#N/A</v>
      </c>
      <c r="E40" s="1445"/>
      <c r="F40" s="1010" t="e">
        <f>D40*'18'!$CA$74</f>
        <v>#N/A</v>
      </c>
      <c r="G40" s="1497"/>
      <c r="H40" s="1498"/>
      <c r="I40" s="1498"/>
      <c r="J40" s="1498"/>
      <c r="K40" s="1499"/>
      <c r="L40" s="78"/>
    </row>
    <row r="41" spans="1:12" ht="19.5" customHeight="1" thickBot="1" x14ac:dyDescent="0.25">
      <c r="A41" s="1457" t="s">
        <v>75</v>
      </c>
      <c r="B41" s="1458"/>
      <c r="C41" s="667">
        <f>'18'!BS6</f>
        <v>0</v>
      </c>
      <c r="D41" s="1444" t="e">
        <f>VLOOKUP($M$5,'18'!$A$8:$CE$68,71,FALSE)</f>
        <v>#N/A</v>
      </c>
      <c r="E41" s="1445"/>
      <c r="F41" s="1010" t="e">
        <f>D41*'18'!$CA$74</f>
        <v>#N/A</v>
      </c>
      <c r="G41" s="1497"/>
      <c r="H41" s="1498"/>
      <c r="I41" s="1498"/>
      <c r="J41" s="1498"/>
      <c r="K41" s="1499"/>
      <c r="L41" s="78"/>
    </row>
    <row r="42" spans="1:12" ht="19.5" customHeight="1" thickBot="1" x14ac:dyDescent="0.25">
      <c r="A42" s="1457" t="s">
        <v>76</v>
      </c>
      <c r="B42" s="1458"/>
      <c r="C42" s="667">
        <f>'18'!BT6</f>
        <v>0</v>
      </c>
      <c r="D42" s="1444" t="e">
        <f>VLOOKUP($M$5,'18'!$A$8:$CE$68,72,FALSE)</f>
        <v>#N/A</v>
      </c>
      <c r="E42" s="1445"/>
      <c r="F42" s="1010" t="e">
        <f>D42*'18'!$CA$74</f>
        <v>#N/A</v>
      </c>
      <c r="G42" s="1497"/>
      <c r="H42" s="1498"/>
      <c r="I42" s="1498"/>
      <c r="J42" s="1498"/>
      <c r="K42" s="1499"/>
      <c r="L42" s="78"/>
    </row>
    <row r="43" spans="1:12" ht="19.5" customHeight="1" thickBot="1" x14ac:dyDescent="0.25">
      <c r="A43" s="1457" t="s">
        <v>413</v>
      </c>
      <c r="B43" s="1458"/>
      <c r="C43" s="667">
        <f>'18'!BU6</f>
        <v>0</v>
      </c>
      <c r="D43" s="1444" t="e">
        <f>VLOOKUP($M$5,'18'!$A$8:$CE$68,73,FALSE)</f>
        <v>#N/A</v>
      </c>
      <c r="E43" s="1445"/>
      <c r="F43" s="1010" t="e">
        <f>D43*'18'!$CA$74</f>
        <v>#N/A</v>
      </c>
      <c r="G43" s="1497"/>
      <c r="H43" s="1498"/>
      <c r="I43" s="1498"/>
      <c r="J43" s="1498"/>
      <c r="K43" s="1499"/>
      <c r="L43" s="78"/>
    </row>
    <row r="44" spans="1:12" ht="19.5" customHeight="1" thickBot="1" x14ac:dyDescent="0.25">
      <c r="A44" s="1457" t="s">
        <v>104</v>
      </c>
      <c r="B44" s="1458"/>
      <c r="C44" s="667">
        <f>'18'!BV6+'18'!BX6</f>
        <v>0</v>
      </c>
      <c r="D44" s="1505" t="e">
        <f>VLOOKUP($M$5,'18'!$A$8:$CE$68,74,FALSE)+VLOOKUP($M$5,'18'!$A$8:$CE$68,76,FALSE)</f>
        <v>#N/A</v>
      </c>
      <c r="E44" s="1444"/>
      <c r="F44" s="1010" t="e">
        <f>D44*'18'!$CA$74</f>
        <v>#N/A</v>
      </c>
      <c r="G44" s="1497"/>
      <c r="H44" s="1498"/>
      <c r="I44" s="1498"/>
      <c r="J44" s="1498"/>
      <c r="K44" s="1499"/>
      <c r="L44" s="78"/>
    </row>
    <row r="45" spans="1:12" ht="19.5" customHeight="1" thickBot="1" x14ac:dyDescent="0.25">
      <c r="A45" s="1454" t="s">
        <v>366</v>
      </c>
      <c r="B45" s="1455"/>
      <c r="C45" s="668">
        <f>'18'!BY6</f>
        <v>0</v>
      </c>
      <c r="D45" s="1459"/>
      <c r="E45" s="1460"/>
      <c r="F45" s="1013"/>
      <c r="G45" s="1497"/>
      <c r="H45" s="1498"/>
      <c r="I45" s="1498"/>
      <c r="J45" s="1498"/>
      <c r="K45" s="1499"/>
      <c r="L45" s="78"/>
    </row>
    <row r="46" spans="1:12" s="67" customFormat="1" ht="28.5" customHeight="1" thickTop="1" x14ac:dyDescent="0.25">
      <c r="A46" s="1450" t="s">
        <v>331</v>
      </c>
      <c r="B46" s="1451"/>
      <c r="C46" s="669">
        <f>SUM(C6:C44)</f>
        <v>0</v>
      </c>
      <c r="D46" s="1452" t="e">
        <f>SUM(D6:D44)</f>
        <v>#N/A</v>
      </c>
      <c r="E46" s="1453"/>
      <c r="F46" s="1015"/>
      <c r="G46" s="1497"/>
      <c r="H46" s="1498"/>
      <c r="I46" s="1498"/>
      <c r="J46" s="1498"/>
      <c r="K46" s="1499"/>
      <c r="L46" s="79"/>
    </row>
    <row r="47" spans="1:12" s="67" customFormat="1" ht="28.5" customHeight="1" x14ac:dyDescent="0.25">
      <c r="A47" s="1448" t="s">
        <v>57</v>
      </c>
      <c r="B47" s="1449"/>
      <c r="C47" s="670">
        <f>'17'!C24</f>
        <v>0</v>
      </c>
      <c r="D47" s="1464" t="e">
        <f>VLOOKUP($M$5,'18'!$A$8:$CE$68,79,FALSE)</f>
        <v>#N/A</v>
      </c>
      <c r="E47" s="1465"/>
      <c r="F47" s="1016"/>
      <c r="G47" s="1497"/>
      <c r="H47" s="1498"/>
      <c r="I47" s="1498"/>
      <c r="J47" s="1498"/>
      <c r="K47" s="1499"/>
      <c r="L47" s="79"/>
    </row>
    <row r="48" spans="1:12" s="67" customFormat="1" ht="28.5" customHeight="1" x14ac:dyDescent="0.25">
      <c r="A48" s="1448" t="s">
        <v>138</v>
      </c>
      <c r="B48" s="1449"/>
      <c r="C48" s="671">
        <f>'18'!CB6</f>
        <v>0</v>
      </c>
      <c r="D48" s="1464" t="e">
        <f>VLOOKUP($M$5,'18'!$A$8:$CE$68,80,FALSE)</f>
        <v>#N/A</v>
      </c>
      <c r="E48" s="1465"/>
      <c r="F48" s="1016"/>
      <c r="G48" s="1497"/>
      <c r="H48" s="1498"/>
      <c r="I48" s="1498"/>
      <c r="J48" s="1498"/>
      <c r="K48" s="1499"/>
      <c r="L48" s="79"/>
    </row>
    <row r="49" spans="1:12" s="67" customFormat="1" ht="28.5" customHeight="1" thickBot="1" x14ac:dyDescent="0.3">
      <c r="A49" s="1442" t="s">
        <v>58</v>
      </c>
      <c r="B49" s="1443"/>
      <c r="C49" s="672">
        <f>'18'!CC6</f>
        <v>0</v>
      </c>
      <c r="D49" s="1503" t="e">
        <f>VLOOKUP($M$5,'18'!$A$8:$CE$68,81,FALSE)</f>
        <v>#N/A</v>
      </c>
      <c r="E49" s="1504"/>
      <c r="F49" s="1017" t="e">
        <f>SUM(F6:F44)</f>
        <v>#N/A</v>
      </c>
      <c r="G49" s="1500"/>
      <c r="H49" s="1501"/>
      <c r="I49" s="1501"/>
      <c r="J49" s="1501"/>
      <c r="K49" s="1502"/>
      <c r="L49" s="80"/>
    </row>
    <row r="50" spans="1:12" ht="15" customHeight="1" thickTop="1" x14ac:dyDescent="0.2">
      <c r="A50" s="63"/>
      <c r="B50" s="66"/>
      <c r="C50" s="64"/>
      <c r="D50" s="65"/>
      <c r="E50" s="65"/>
      <c r="F50" s="65"/>
    </row>
  </sheetData>
  <sheetProtection password="C90E" sheet="1" objects="1" scenarios="1" formatColumns="0" selectLockedCells="1"/>
  <customSheetViews>
    <customSheetView guid="{9DBB59B6-7CA7-4085-97B7-26C01D2F3151}" scale="115" showPageBreaks="1" printArea="1" view="pageBreakPreview">
      <selection activeCell="L5" sqref="L5"/>
      <pageMargins left="0.31496062992125984" right="0.23622047244094491" top="0.87" bottom="0.57999999999999996" header="0.35433070866141736" footer="0.31496062992125984"/>
      <printOptions horizontalCentered="1"/>
      <pageSetup paperSize="9" scale="85" orientation="portrait" r:id="rId1"/>
      <headerFooter>
        <oddHeader>&amp;C&amp;"-,Félkövér"&amp;12Lakásra eső költségkimutatásZFR-TH/15 Otthon Melege Program</oddHeader>
        <oddFooter>&amp;R&amp;"-,Félkövér"&amp;11&amp;D</oddFooter>
      </headerFooter>
    </customSheetView>
  </customSheetViews>
  <mergeCells count="114">
    <mergeCell ref="L1:N4"/>
    <mergeCell ref="J15:K15"/>
    <mergeCell ref="A2:G3"/>
    <mergeCell ref="H2:I2"/>
    <mergeCell ref="H3:I3"/>
    <mergeCell ref="J25:K25"/>
    <mergeCell ref="A1:K1"/>
    <mergeCell ref="J27:K27"/>
    <mergeCell ref="G26:K26"/>
    <mergeCell ref="H14:I14"/>
    <mergeCell ref="G17:G18"/>
    <mergeCell ref="H23:I23"/>
    <mergeCell ref="H21:I21"/>
    <mergeCell ref="J22:K22"/>
    <mergeCell ref="J18:K18"/>
    <mergeCell ref="J23:K23"/>
    <mergeCell ref="H16:I16"/>
    <mergeCell ref="J24:K24"/>
    <mergeCell ref="H7:I7"/>
    <mergeCell ref="J16:K16"/>
    <mergeCell ref="A5:B5"/>
    <mergeCell ref="H10:I10"/>
    <mergeCell ref="A4:I4"/>
    <mergeCell ref="G5:K5"/>
    <mergeCell ref="J6:K6"/>
    <mergeCell ref="J9:K9"/>
    <mergeCell ref="H9:I9"/>
    <mergeCell ref="J7:K7"/>
    <mergeCell ref="A6:B18"/>
    <mergeCell ref="J10:K10"/>
    <mergeCell ref="J14:K14"/>
    <mergeCell ref="H11:I11"/>
    <mergeCell ref="J11:K11"/>
    <mergeCell ref="H6:I6"/>
    <mergeCell ref="F6:F18"/>
    <mergeCell ref="J20:K20"/>
    <mergeCell ref="J12:K12"/>
    <mergeCell ref="J13:K13"/>
    <mergeCell ref="J31:K31"/>
    <mergeCell ref="H20:I20"/>
    <mergeCell ref="J4:K4"/>
    <mergeCell ref="D5:E5"/>
    <mergeCell ref="H17:I17"/>
    <mergeCell ref="H15:I15"/>
    <mergeCell ref="D6:E18"/>
    <mergeCell ref="H13:I13"/>
    <mergeCell ref="H8:I8"/>
    <mergeCell ref="J8:K8"/>
    <mergeCell ref="D28:E35"/>
    <mergeCell ref="D20:E20"/>
    <mergeCell ref="H30:I30"/>
    <mergeCell ref="J21:K21"/>
    <mergeCell ref="D19:E19"/>
    <mergeCell ref="F28:F35"/>
    <mergeCell ref="J29:K29"/>
    <mergeCell ref="F21:F25"/>
    <mergeCell ref="D26:E26"/>
    <mergeCell ref="H22:I22"/>
    <mergeCell ref="D27:E27"/>
    <mergeCell ref="D36:E36"/>
    <mergeCell ref="G37:K38"/>
    <mergeCell ref="G39:K49"/>
    <mergeCell ref="D49:E49"/>
    <mergeCell ref="D47:E47"/>
    <mergeCell ref="D44:E44"/>
    <mergeCell ref="J34:K34"/>
    <mergeCell ref="D39:E39"/>
    <mergeCell ref="J28:K28"/>
    <mergeCell ref="J30:K30"/>
    <mergeCell ref="D37:E37"/>
    <mergeCell ref="D43:E43"/>
    <mergeCell ref="D41:E41"/>
    <mergeCell ref="H34:I34"/>
    <mergeCell ref="H32:I32"/>
    <mergeCell ref="A19:B19"/>
    <mergeCell ref="H18:I18"/>
    <mergeCell ref="H24:I24"/>
    <mergeCell ref="H25:I25"/>
    <mergeCell ref="C6:C18"/>
    <mergeCell ref="G19:K19"/>
    <mergeCell ref="H12:I12"/>
    <mergeCell ref="J17:K17"/>
    <mergeCell ref="D21:E25"/>
    <mergeCell ref="A20:A39"/>
    <mergeCell ref="C21:C25"/>
    <mergeCell ref="B21:B25"/>
    <mergeCell ref="H31:I31"/>
    <mergeCell ref="H29:I29"/>
    <mergeCell ref="B28:B35"/>
    <mergeCell ref="C28:C35"/>
    <mergeCell ref="H28:I28"/>
    <mergeCell ref="H27:I27"/>
    <mergeCell ref="A49:B49"/>
    <mergeCell ref="D40:E40"/>
    <mergeCell ref="J32:K32"/>
    <mergeCell ref="J33:K33"/>
    <mergeCell ref="A47:B47"/>
    <mergeCell ref="A46:B46"/>
    <mergeCell ref="D46:E46"/>
    <mergeCell ref="A45:B45"/>
    <mergeCell ref="H33:I33"/>
    <mergeCell ref="H35:I35"/>
    <mergeCell ref="A41:B41"/>
    <mergeCell ref="D42:E42"/>
    <mergeCell ref="D45:E45"/>
    <mergeCell ref="D38:E38"/>
    <mergeCell ref="G36:K36"/>
    <mergeCell ref="J35:K35"/>
    <mergeCell ref="A44:B44"/>
    <mergeCell ref="A43:B43"/>
    <mergeCell ref="A48:B48"/>
    <mergeCell ref="D48:E48"/>
    <mergeCell ref="A40:B40"/>
    <mergeCell ref="A42:B42"/>
  </mergeCells>
  <conditionalFormatting sqref="L49">
    <cfRule type="cellIs" dxfId="1" priority="3" stopIfTrue="1" operator="notEqual">
      <formula>$D$49</formula>
    </cfRule>
  </conditionalFormatting>
  <conditionalFormatting sqref="G39:K49">
    <cfRule type="cellIs" dxfId="0" priority="1" stopIfTrue="1" operator="equal">
      <formula>0</formula>
    </cfRule>
  </conditionalFormatting>
  <printOptions horizontalCentered="1"/>
  <pageMargins left="0.31496062992125984" right="0.23622047244094491" top="0.86614173228346458" bottom="0.59055118110236227" header="0.35433070866141736" footer="0.31496062992125984"/>
  <pageSetup paperSize="9" scale="80" orientation="portrait" r:id="rId2"/>
  <headerFooter>
    <oddHeader>&amp;C&amp;"-,Félkövér"&amp;12Lakásra eső költségkimutatásZFR-TH/15 Otthon Melege Program</oddHeader>
    <oddFooter>&amp;R&amp;"-,Félkövér"&amp;11&amp;D</oddFooter>
  </headerFooter>
  <ignoredErrors>
    <ignoredError sqref="D19:E19 C47:C49 G26:K36 K8 K18 G7:K7 G19:K25 G18:J18 G10:K17 G8:J8 G9 I9:K9 H2:K3 C7:C18 A2 D46:E49 E26 E20 D21 D26 D20 E27 D27 E44 E43 E42 E41 E40 E39 E38 E37 E36 D28 D36 D37 D38 D39 D40 D41 D42 D43 D44 G39:K49 D6 L18:L35 F6 F19 F7:F18 F20:F44 F49 C22:C25 C29:C35 C46 G38:K38 H37:K37" evalError="1"/>
    <ignoredError sqref="H9" evalError="1" formula="1"/>
  </ignoredErrors>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5">
    <tabColor rgb="FF92D050"/>
  </sheetPr>
  <dimension ref="A1:K47"/>
  <sheetViews>
    <sheetView showRowColHeaders="0" view="pageBreakPreview" zoomScaleSheetLayoutView="100" workbookViewId="0">
      <selection activeCell="N9" sqref="N9"/>
    </sheetView>
  </sheetViews>
  <sheetFormatPr defaultRowHeight="12.75" x14ac:dyDescent="0.2"/>
  <cols>
    <col min="1" max="1" width="4" style="227" customWidth="1"/>
    <col min="2" max="2" width="59" style="209" customWidth="1"/>
    <col min="3" max="4" width="15.7109375" style="209" customWidth="1"/>
    <col min="5" max="5" width="13.140625" style="209" hidden="1" customWidth="1"/>
    <col min="6" max="7" width="12.7109375" style="209" hidden="1" customWidth="1"/>
    <col min="8" max="8" width="12.42578125" style="209" hidden="1" customWidth="1"/>
    <col min="9" max="9" width="10.140625" style="210" hidden="1" customWidth="1"/>
    <col min="10" max="10" width="9" style="210" hidden="1" customWidth="1"/>
    <col min="11" max="11" width="9.85546875" style="210" hidden="1" customWidth="1"/>
    <col min="12" max="16384" width="9.140625" style="210"/>
  </cols>
  <sheetData>
    <row r="1" spans="1:11" ht="45" customHeight="1" thickTop="1" x14ac:dyDescent="0.2">
      <c r="A1" s="1065" t="s">
        <v>140</v>
      </c>
      <c r="B1" s="1085">
        <f>'Árajánlat összesítő'!B1</f>
        <v>0</v>
      </c>
      <c r="C1" s="1086"/>
      <c r="D1" s="1087"/>
    </row>
    <row r="2" spans="1:11" ht="18.75" x14ac:dyDescent="0.2">
      <c r="A2" s="1065"/>
      <c r="B2" s="1077" t="s">
        <v>31</v>
      </c>
      <c r="C2" s="1078"/>
      <c r="D2" s="1079"/>
    </row>
    <row r="3" spans="1:11" ht="18.75" x14ac:dyDescent="0.2">
      <c r="A3" s="1065"/>
      <c r="B3" s="1054" t="s">
        <v>256</v>
      </c>
      <c r="C3" s="1055"/>
      <c r="D3" s="1056"/>
    </row>
    <row r="4" spans="1:11" ht="7.5" customHeight="1" x14ac:dyDescent="0.2">
      <c r="A4" s="1065"/>
      <c r="B4" s="212"/>
      <c r="C4" s="213"/>
      <c r="D4" s="214"/>
    </row>
    <row r="5" spans="1:11" ht="15" customHeight="1" x14ac:dyDescent="0.2">
      <c r="A5" s="1065"/>
      <c r="B5" s="215"/>
      <c r="C5" s="412" t="s">
        <v>2</v>
      </c>
      <c r="D5" s="384">
        <f>'Árajánlat összesítő'!D5</f>
        <v>0</v>
      </c>
    </row>
    <row r="6" spans="1:11" ht="6.75" customHeight="1" x14ac:dyDescent="0.2">
      <c r="A6" s="1065"/>
      <c r="B6" s="218"/>
      <c r="C6" s="216"/>
      <c r="D6" s="219"/>
      <c r="E6" s="220"/>
      <c r="F6" s="220"/>
      <c r="G6" s="220"/>
    </row>
    <row r="7" spans="1:11" ht="15.75" thickBot="1" x14ac:dyDescent="0.25">
      <c r="A7" s="1066"/>
      <c r="B7" s="221" t="s">
        <v>24</v>
      </c>
      <c r="C7" s="222" t="s">
        <v>3</v>
      </c>
      <c r="D7" s="223" t="s">
        <v>4</v>
      </c>
      <c r="E7" s="1057" t="s">
        <v>28</v>
      </c>
      <c r="F7" s="1058"/>
      <c r="G7" s="1058"/>
      <c r="H7" s="877" t="s">
        <v>354</v>
      </c>
      <c r="I7" s="1080" t="s">
        <v>379</v>
      </c>
      <c r="J7" s="1080" t="s">
        <v>381</v>
      </c>
      <c r="K7" s="1080" t="s">
        <v>382</v>
      </c>
    </row>
    <row r="8" spans="1:11" ht="21" customHeight="1" x14ac:dyDescent="0.2">
      <c r="A8" s="406"/>
      <c r="B8" s="410" t="s">
        <v>286</v>
      </c>
      <c r="C8" s="407"/>
      <c r="D8" s="408"/>
      <c r="E8" s="877" t="s">
        <v>355</v>
      </c>
      <c r="F8" s="877" t="s">
        <v>356</v>
      </c>
      <c r="G8" s="877" t="s">
        <v>357</v>
      </c>
      <c r="H8" s="877" t="s">
        <v>358</v>
      </c>
      <c r="I8" s="1080"/>
      <c r="J8" s="1080"/>
      <c r="K8" s="1080"/>
    </row>
    <row r="9" spans="1:11" ht="16.5" customHeight="1" x14ac:dyDescent="0.2">
      <c r="A9" s="398">
        <v>1</v>
      </c>
      <c r="B9" s="347" t="s">
        <v>272</v>
      </c>
      <c r="C9" s="233">
        <f>'1'!H25</f>
        <v>0</v>
      </c>
      <c r="D9" s="234">
        <f>'1'!I25</f>
        <v>0</v>
      </c>
      <c r="E9" s="459">
        <f t="shared" ref="E9:F13" si="0">C9*1.27</f>
        <v>0</v>
      </c>
      <c r="F9" s="459">
        <f t="shared" si="0"/>
        <v>0</v>
      </c>
      <c r="G9" s="225">
        <f t="shared" ref="G9:G27" si="1">ROUND(SUM(E9:F9),0)</f>
        <v>0</v>
      </c>
      <c r="H9" s="226" t="e">
        <f>G9/$D$5</f>
        <v>#DIV/0!</v>
      </c>
      <c r="I9" s="210">
        <f>IF(OR(G9&gt;0,G10&gt;0,G11&gt;0),1,0)</f>
        <v>0</v>
      </c>
      <c r="J9" s="210">
        <f>IF(AND(I28=1)*OR(I9&gt;0,I12&gt;0,I15&gt;0),1,0)</f>
        <v>0</v>
      </c>
      <c r="K9" s="210">
        <f>IF(I9+I12+I15+I28&gt;=2,1,0)</f>
        <v>0</v>
      </c>
    </row>
    <row r="10" spans="1:11" ht="16.5" customHeight="1" x14ac:dyDescent="0.2">
      <c r="A10" s="398">
        <v>2</v>
      </c>
      <c r="B10" s="347" t="s">
        <v>273</v>
      </c>
      <c r="C10" s="233">
        <f>'2'!H12</f>
        <v>0</v>
      </c>
      <c r="D10" s="234">
        <f>'2'!I12</f>
        <v>0</v>
      </c>
      <c r="E10" s="459">
        <f t="shared" si="0"/>
        <v>0</v>
      </c>
      <c r="F10" s="459">
        <f t="shared" si="0"/>
        <v>0</v>
      </c>
      <c r="G10" s="225">
        <f t="shared" si="1"/>
        <v>0</v>
      </c>
      <c r="H10" s="226" t="e">
        <f t="shared" ref="H10:H28" si="2">G10/$D$5</f>
        <v>#DIV/0!</v>
      </c>
      <c r="J10" s="210">
        <f>IF(AND('6'!L3&gt;0)*OR(I9&gt;0,I12&gt;0),1,0)</f>
        <v>0</v>
      </c>
    </row>
    <row r="11" spans="1:11" ht="16.5" customHeight="1" x14ac:dyDescent="0.2">
      <c r="A11" s="398">
        <v>3</v>
      </c>
      <c r="B11" s="347" t="s">
        <v>274</v>
      </c>
      <c r="C11" s="233">
        <f>'3'!H22</f>
        <v>0</v>
      </c>
      <c r="D11" s="234">
        <f>'3'!I22</f>
        <v>0</v>
      </c>
      <c r="E11" s="459">
        <f t="shared" si="0"/>
        <v>0</v>
      </c>
      <c r="F11" s="459">
        <f t="shared" si="0"/>
        <v>0</v>
      </c>
      <c r="G11" s="225">
        <f t="shared" si="1"/>
        <v>0</v>
      </c>
      <c r="H11" s="226" t="e">
        <f t="shared" si="2"/>
        <v>#DIV/0!</v>
      </c>
    </row>
    <row r="12" spans="1:11" ht="16.5" customHeight="1" x14ac:dyDescent="0.2">
      <c r="A12" s="398">
        <v>4</v>
      </c>
      <c r="B12" s="347" t="s">
        <v>275</v>
      </c>
      <c r="C12" s="233">
        <f>'4'!J40</f>
        <v>0</v>
      </c>
      <c r="D12" s="234">
        <f>'4'!K40</f>
        <v>0</v>
      </c>
      <c r="E12" s="459">
        <f t="shared" si="0"/>
        <v>0</v>
      </c>
      <c r="F12" s="459">
        <f t="shared" si="0"/>
        <v>0</v>
      </c>
      <c r="G12" s="225">
        <f t="shared" si="1"/>
        <v>0</v>
      </c>
      <c r="H12" s="226" t="e">
        <f t="shared" si="2"/>
        <v>#DIV/0!</v>
      </c>
      <c r="I12" s="210">
        <f>IF(OR(G12&gt;0,G13&gt;0),1,0)</f>
        <v>0</v>
      </c>
    </row>
    <row r="13" spans="1:11" ht="16.5" customHeight="1" x14ac:dyDescent="0.2">
      <c r="A13" s="398">
        <v>5</v>
      </c>
      <c r="B13" s="347" t="s">
        <v>276</v>
      </c>
      <c r="C13" s="233">
        <f>'5'!J36</f>
        <v>0</v>
      </c>
      <c r="D13" s="234">
        <f>'5'!K36</f>
        <v>0</v>
      </c>
      <c r="E13" s="459">
        <f t="shared" si="0"/>
        <v>0</v>
      </c>
      <c r="F13" s="459">
        <f t="shared" si="0"/>
        <v>0</v>
      </c>
      <c r="G13" s="225">
        <f t="shared" si="1"/>
        <v>0</v>
      </c>
      <c r="H13" s="226" t="e">
        <f t="shared" si="2"/>
        <v>#DIV/0!</v>
      </c>
    </row>
    <row r="14" spans="1:11" ht="9" customHeight="1" x14ac:dyDescent="0.2">
      <c r="A14" s="398"/>
      <c r="B14" s="347"/>
      <c r="C14" s="233"/>
      <c r="D14" s="234"/>
      <c r="E14" s="459"/>
      <c r="F14" s="459"/>
      <c r="G14" s="225"/>
      <c r="H14" s="226"/>
    </row>
    <row r="15" spans="1:11" ht="30" customHeight="1" x14ac:dyDescent="0.2">
      <c r="A15" s="398">
        <v>6</v>
      </c>
      <c r="B15" s="664" t="s">
        <v>341</v>
      </c>
      <c r="C15" s="233">
        <f>'6'!H5</f>
        <v>0</v>
      </c>
      <c r="D15" s="234">
        <f>'6'!I5</f>
        <v>0</v>
      </c>
      <c r="E15" s="225">
        <f>C15*1.27</f>
        <v>0</v>
      </c>
      <c r="F15" s="225">
        <f>D15*1.27</f>
        <v>0</v>
      </c>
      <c r="G15" s="225">
        <f t="shared" si="1"/>
        <v>0</v>
      </c>
      <c r="H15" s="226" t="e">
        <f>G15/$D$5</f>
        <v>#DIV/0!</v>
      </c>
      <c r="I15" s="210">
        <f>IF(OR(G15&gt;0,G18&gt;0,G19&gt;0,G20&gt;0,G21&gt;0,G22&gt;0,G25&gt;0,G26&gt;0,G27&gt;0),1,0)</f>
        <v>0</v>
      </c>
    </row>
    <row r="16" spans="1:11" ht="9" customHeight="1" x14ac:dyDescent="0.2">
      <c r="A16" s="398"/>
      <c r="B16" s="397"/>
      <c r="C16" s="233"/>
      <c r="D16" s="234"/>
      <c r="E16" s="225"/>
      <c r="F16" s="225"/>
      <c r="G16" s="225"/>
      <c r="H16" s="226"/>
    </row>
    <row r="17" spans="1:9" ht="21" customHeight="1" x14ac:dyDescent="0.2">
      <c r="A17" s="398"/>
      <c r="B17" s="409" t="s">
        <v>280</v>
      </c>
      <c r="C17" s="233"/>
      <c r="D17" s="234"/>
      <c r="E17" s="225"/>
      <c r="F17" s="225"/>
      <c r="G17" s="225"/>
      <c r="H17" s="226"/>
    </row>
    <row r="18" spans="1:9" ht="16.5" customHeight="1" x14ac:dyDescent="0.2">
      <c r="A18" s="398">
        <v>7</v>
      </c>
      <c r="B18" s="396" t="s">
        <v>277</v>
      </c>
      <c r="C18" s="233">
        <f>'7'!G10</f>
        <v>0</v>
      </c>
      <c r="D18" s="234">
        <f>'7'!H10</f>
        <v>0</v>
      </c>
      <c r="E18" s="459">
        <f t="shared" ref="E18:F22" si="3">C18*1.27</f>
        <v>0</v>
      </c>
      <c r="F18" s="459">
        <f t="shared" si="3"/>
        <v>0</v>
      </c>
      <c r="G18" s="225">
        <f t="shared" si="1"/>
        <v>0</v>
      </c>
      <c r="H18" s="226" t="e">
        <f t="shared" si="2"/>
        <v>#DIV/0!</v>
      </c>
    </row>
    <row r="19" spans="1:9" ht="16.5" customHeight="1" x14ac:dyDescent="0.2">
      <c r="A19" s="398">
        <v>8</v>
      </c>
      <c r="B19" s="396" t="s">
        <v>77</v>
      </c>
      <c r="C19" s="233">
        <f>'8'!H20</f>
        <v>0</v>
      </c>
      <c r="D19" s="234">
        <f>'8'!I20</f>
        <v>0</v>
      </c>
      <c r="E19" s="459">
        <f t="shared" si="3"/>
        <v>0</v>
      </c>
      <c r="F19" s="459">
        <f t="shared" si="3"/>
        <v>0</v>
      </c>
      <c r="G19" s="225">
        <f t="shared" si="1"/>
        <v>0</v>
      </c>
      <c r="H19" s="226" t="e">
        <f t="shared" si="2"/>
        <v>#DIV/0!</v>
      </c>
    </row>
    <row r="20" spans="1:9" ht="16.5" customHeight="1" x14ac:dyDescent="0.2">
      <c r="A20" s="398">
        <v>9</v>
      </c>
      <c r="B20" s="396" t="s">
        <v>279</v>
      </c>
      <c r="C20" s="233">
        <f>'9'!H37</f>
        <v>0</v>
      </c>
      <c r="D20" s="234">
        <f>'9'!I37</f>
        <v>0</v>
      </c>
      <c r="E20" s="459">
        <f>C20*1.27</f>
        <v>0</v>
      </c>
      <c r="F20" s="459">
        <f>D20*1.27</f>
        <v>0</v>
      </c>
      <c r="G20" s="225">
        <f>ROUND(SUM(E20:F20),0)</f>
        <v>0</v>
      </c>
      <c r="H20" s="226" t="e">
        <f>G20/$D$5</f>
        <v>#DIV/0!</v>
      </c>
    </row>
    <row r="21" spans="1:9" ht="16.5" customHeight="1" x14ac:dyDescent="0.2">
      <c r="A21" s="398">
        <v>10</v>
      </c>
      <c r="B21" s="347" t="s">
        <v>78</v>
      </c>
      <c r="C21" s="233">
        <f>'10'!H26</f>
        <v>0</v>
      </c>
      <c r="D21" s="234">
        <f>'10'!I26</f>
        <v>0</v>
      </c>
      <c r="E21" s="459">
        <f t="shared" si="3"/>
        <v>0</v>
      </c>
      <c r="F21" s="459">
        <f t="shared" si="3"/>
        <v>0</v>
      </c>
      <c r="G21" s="225">
        <f t="shared" si="1"/>
        <v>0</v>
      </c>
      <c r="H21" s="226" t="e">
        <f t="shared" si="2"/>
        <v>#DIV/0!</v>
      </c>
    </row>
    <row r="22" spans="1:9" ht="16.5" customHeight="1" x14ac:dyDescent="0.2">
      <c r="A22" s="398">
        <v>11</v>
      </c>
      <c r="B22" s="347" t="s">
        <v>278</v>
      </c>
      <c r="C22" s="233">
        <f>'11'!G20</f>
        <v>0</v>
      </c>
      <c r="D22" s="234">
        <f>'11'!H20</f>
        <v>0</v>
      </c>
      <c r="E22" s="459">
        <f t="shared" si="3"/>
        <v>0</v>
      </c>
      <c r="F22" s="459">
        <f t="shared" si="3"/>
        <v>0</v>
      </c>
      <c r="G22" s="225">
        <f t="shared" si="1"/>
        <v>0</v>
      </c>
      <c r="H22" s="226" t="e">
        <f t="shared" si="2"/>
        <v>#DIV/0!</v>
      </c>
    </row>
    <row r="23" spans="1:9" ht="9" customHeight="1" x14ac:dyDescent="0.2">
      <c r="A23" s="411"/>
      <c r="B23" s="347"/>
      <c r="C23" s="233"/>
      <c r="D23" s="234"/>
      <c r="E23" s="459"/>
      <c r="F23" s="459"/>
      <c r="G23" s="225"/>
      <c r="H23" s="226"/>
    </row>
    <row r="24" spans="1:9" ht="21" customHeight="1" x14ac:dyDescent="0.2">
      <c r="B24" s="409" t="s">
        <v>287</v>
      </c>
      <c r="C24" s="216"/>
      <c r="D24" s="219"/>
    </row>
    <row r="25" spans="1:9" ht="16.5" customHeight="1" x14ac:dyDescent="0.2">
      <c r="A25" s="398">
        <v>12</v>
      </c>
      <c r="B25" s="392" t="s">
        <v>323</v>
      </c>
      <c r="C25" s="233">
        <f>'12'!H18</f>
        <v>0</v>
      </c>
      <c r="D25" s="234">
        <f>'12'!I18</f>
        <v>0</v>
      </c>
      <c r="E25" s="459">
        <f t="shared" ref="E25:F27" si="4">C25*1.27</f>
        <v>0</v>
      </c>
      <c r="F25" s="459">
        <f t="shared" si="4"/>
        <v>0</v>
      </c>
      <c r="G25" s="225">
        <f>ROUND(SUM(E25:F25),0)</f>
        <v>0</v>
      </c>
      <c r="H25" s="226" t="e">
        <f>G25/$D$5</f>
        <v>#DIV/0!</v>
      </c>
    </row>
    <row r="26" spans="1:9" ht="16.5" customHeight="1" x14ac:dyDescent="0.2">
      <c r="A26" s="398">
        <v>13</v>
      </c>
      <c r="B26" s="392" t="s">
        <v>282</v>
      </c>
      <c r="C26" s="233">
        <f>'13'!H18</f>
        <v>0</v>
      </c>
      <c r="D26" s="234">
        <f>'13'!I18</f>
        <v>0</v>
      </c>
      <c r="E26" s="459">
        <f t="shared" si="4"/>
        <v>0</v>
      </c>
      <c r="F26" s="459">
        <f t="shared" si="4"/>
        <v>0</v>
      </c>
      <c r="G26" s="225">
        <f t="shared" si="1"/>
        <v>0</v>
      </c>
      <c r="H26" s="226" t="e">
        <f t="shared" si="2"/>
        <v>#DIV/0!</v>
      </c>
    </row>
    <row r="27" spans="1:9" ht="16.5" customHeight="1" x14ac:dyDescent="0.2">
      <c r="A27" s="398">
        <v>14</v>
      </c>
      <c r="B27" s="347" t="s">
        <v>81</v>
      </c>
      <c r="C27" s="233">
        <f>'14'!H18</f>
        <v>0</v>
      </c>
      <c r="D27" s="234">
        <f>'14'!I18</f>
        <v>0</v>
      </c>
      <c r="E27" s="459">
        <f t="shared" si="4"/>
        <v>0</v>
      </c>
      <c r="F27" s="459">
        <f t="shared" si="4"/>
        <v>0</v>
      </c>
      <c r="G27" s="225">
        <f t="shared" si="1"/>
        <v>0</v>
      </c>
      <c r="H27" s="226" t="e">
        <f t="shared" si="2"/>
        <v>#DIV/0!</v>
      </c>
    </row>
    <row r="28" spans="1:9" ht="16.5" customHeight="1" thickBot="1" x14ac:dyDescent="0.25">
      <c r="A28" s="398">
        <v>15</v>
      </c>
      <c r="B28" s="392" t="s">
        <v>283</v>
      </c>
      <c r="C28" s="233">
        <f>'15'!H18</f>
        <v>0</v>
      </c>
      <c r="D28" s="234">
        <f>'15'!I18</f>
        <v>0</v>
      </c>
      <c r="E28" s="459">
        <f>C28*1.27</f>
        <v>0</v>
      </c>
      <c r="F28" s="459">
        <f>D28*1.27</f>
        <v>0</v>
      </c>
      <c r="G28" s="225">
        <f>ROUND(SUM(E28:F28),0)</f>
        <v>0</v>
      </c>
      <c r="H28" s="226" t="e">
        <f t="shared" si="2"/>
        <v>#DIV/0!</v>
      </c>
      <c r="I28" s="210">
        <f>IF(D28&gt;0,1,0)</f>
        <v>0</v>
      </c>
    </row>
    <row r="29" spans="1:9" ht="21" customHeight="1" x14ac:dyDescent="0.2">
      <c r="B29" s="395" t="s">
        <v>5</v>
      </c>
      <c r="C29" s="393">
        <f t="shared" ref="C29:H29" si="5">ROUND(SUM(C9:C28),0)</f>
        <v>0</v>
      </c>
      <c r="D29" s="394">
        <f t="shared" si="5"/>
        <v>0</v>
      </c>
      <c r="E29" s="228">
        <f t="shared" si="5"/>
        <v>0</v>
      </c>
      <c r="F29" s="228">
        <f t="shared" si="5"/>
        <v>0</v>
      </c>
      <c r="G29" s="228">
        <f t="shared" si="5"/>
        <v>0</v>
      </c>
      <c r="H29" s="228" t="e">
        <f t="shared" si="5"/>
        <v>#DIV/0!</v>
      </c>
    </row>
    <row r="30" spans="1:9" ht="15" customHeight="1" x14ac:dyDescent="0.2">
      <c r="B30" s="347" t="s">
        <v>19</v>
      </c>
      <c r="C30" s="1061">
        <f>ROUND(C29+D29,0.1)</f>
        <v>0</v>
      </c>
      <c r="D30" s="1062"/>
      <c r="E30" s="242"/>
      <c r="F30" s="242"/>
    </row>
    <row r="31" spans="1:9" ht="15" customHeight="1" thickBot="1" x14ac:dyDescent="0.25">
      <c r="B31" s="348" t="s">
        <v>30</v>
      </c>
      <c r="C31" s="1063">
        <f>ROUND(C30*0.27,0.1)</f>
        <v>0</v>
      </c>
      <c r="D31" s="1064"/>
      <c r="E31" s="452"/>
      <c r="F31" s="242"/>
    </row>
    <row r="32" spans="1:9" ht="21.95" customHeight="1" x14ac:dyDescent="0.2">
      <c r="B32" s="346" t="s">
        <v>114</v>
      </c>
      <c r="C32" s="1052">
        <f>ROUND(C30+C31,0.1)</f>
        <v>0</v>
      </c>
      <c r="D32" s="1053"/>
      <c r="E32" s="460"/>
    </row>
    <row r="33" spans="1:8" ht="6.75" customHeight="1" x14ac:dyDescent="0.2">
      <c r="B33" s="347"/>
      <c r="C33" s="233"/>
      <c r="D33" s="234"/>
      <c r="E33" s="226"/>
      <c r="F33" s="226"/>
      <c r="G33" s="236"/>
    </row>
    <row r="34" spans="1:8" ht="21.95" customHeight="1" x14ac:dyDescent="0.2">
      <c r="A34" s="237">
        <v>16</v>
      </c>
      <c r="B34" s="349" t="s">
        <v>113</v>
      </c>
      <c r="C34" s="1072">
        <f>'16'!K27</f>
        <v>0</v>
      </c>
      <c r="D34" s="1073"/>
      <c r="E34" s="461"/>
      <c r="F34" s="460"/>
      <c r="G34" s="240"/>
    </row>
    <row r="35" spans="1:8" ht="8.25" customHeight="1" thickBot="1" x14ac:dyDescent="0.25">
      <c r="B35" s="462"/>
      <c r="C35" s="1070"/>
      <c r="D35" s="1071"/>
      <c r="E35" s="226"/>
      <c r="F35" s="226"/>
      <c r="G35" s="240"/>
    </row>
    <row r="36" spans="1:8" ht="26.25" customHeight="1" thickTop="1" thickBot="1" x14ac:dyDescent="0.25">
      <c r="B36" s="463" t="s">
        <v>266</v>
      </c>
      <c r="C36" s="1083">
        <f>ROUND(C32+C34,0.1)</f>
        <v>0</v>
      </c>
      <c r="D36" s="1084"/>
      <c r="E36" s="455" t="str">
        <f>IF(C36&lt;&gt;G29,"Ellenőrzés!!!","-")</f>
        <v>-</v>
      </c>
      <c r="F36" s="306" t="s">
        <v>247</v>
      </c>
      <c r="G36" s="242" t="s">
        <v>82</v>
      </c>
      <c r="H36" s="226" t="e">
        <f>C36/'17'!$B$8</f>
        <v>#DIV/0!</v>
      </c>
    </row>
    <row r="37" spans="1:8" ht="9" customHeight="1" thickTop="1" x14ac:dyDescent="0.2">
      <c r="B37" s="464"/>
      <c r="C37" s="317"/>
      <c r="D37" s="317"/>
      <c r="E37" s="452"/>
    </row>
    <row r="38" spans="1:8" ht="9" customHeight="1" thickBot="1" x14ac:dyDescent="0.25">
      <c r="B38" s="464"/>
      <c r="C38" s="317"/>
      <c r="D38" s="317"/>
      <c r="E38" s="452"/>
    </row>
    <row r="39" spans="1:8" ht="43.5" customHeight="1" thickBot="1" x14ac:dyDescent="0.25">
      <c r="A39" s="237">
        <v>17</v>
      </c>
      <c r="B39" s="649" t="str">
        <f>'17'!A24</f>
        <v>Maximálisan igényelhető állami támogatás előzetesen kalkulált összege
(CO2 megtakarítás alapján és a Beruházási költség 50%-a alapján)</v>
      </c>
      <c r="C39" s="1081">
        <f>'17'!C24</f>
        <v>0</v>
      </c>
      <c r="D39" s="1082"/>
      <c r="E39" s="879" t="e">
        <f>C39/C36</f>
        <v>#DIV/0!</v>
      </c>
    </row>
    <row r="40" spans="1:8" x14ac:dyDescent="0.2">
      <c r="B40" s="345"/>
      <c r="C40" s="317"/>
      <c r="D40" s="317"/>
      <c r="E40" s="452"/>
    </row>
    <row r="41" spans="1:8" x14ac:dyDescent="0.2">
      <c r="B41" s="345"/>
      <c r="C41" s="317"/>
      <c r="D41" s="317"/>
      <c r="E41" s="452"/>
    </row>
    <row r="42" spans="1:8" x14ac:dyDescent="0.2">
      <c r="B42" s="345"/>
      <c r="C42" s="317"/>
      <c r="D42" s="317"/>
      <c r="E42" s="452"/>
    </row>
    <row r="43" spans="1:8" x14ac:dyDescent="0.2">
      <c r="B43" s="345"/>
      <c r="C43" s="317"/>
      <c r="D43" s="317"/>
      <c r="E43" s="452"/>
    </row>
    <row r="44" spans="1:8" x14ac:dyDescent="0.2">
      <c r="B44" s="345"/>
      <c r="C44" s="317"/>
      <c r="D44" s="317"/>
      <c r="E44" s="452"/>
    </row>
    <row r="45" spans="1:8" x14ac:dyDescent="0.2">
      <c r="B45" s="345"/>
      <c r="C45" s="317"/>
      <c r="D45" s="317"/>
      <c r="E45" s="452"/>
    </row>
    <row r="46" spans="1:8" x14ac:dyDescent="0.2">
      <c r="A46" s="458"/>
      <c r="B46" s="345"/>
      <c r="C46" s="317"/>
      <c r="D46" s="317"/>
      <c r="E46" s="452"/>
    </row>
    <row r="47" spans="1:8" x14ac:dyDescent="0.2">
      <c r="B47" s="345"/>
      <c r="C47" s="317"/>
      <c r="D47" s="317"/>
      <c r="E47" s="452"/>
    </row>
  </sheetData>
  <sheetProtection password="C90E" sheet="1" objects="1" scenarios="1" selectLockedCells="1" selectUnlockedCells="1"/>
  <protectedRanges>
    <protectedRange password="CAC7" sqref="C9:E14 E30:E31 C25:E28 B29:B47 C18:E23 C37:D47 I25:I29 I9:I15 F37:I47 I18:I23 F30:I32 J25:IV32 J9:IV14 J37:IV47 J18:IV23" name="Tartomány1"/>
    <protectedRange password="CAC7" sqref="C30:D31" name="Tartomány1_4"/>
    <protectedRange password="CAC7" sqref="C32:D32" name="Tartomány1_5"/>
    <protectedRange password="CAC7" sqref="E32 E37:E38 E40:E47" name="Tartomány1_8"/>
    <protectedRange password="CAC7" sqref="B33:B36 C35:F35 C33:F33 G33:IV36" name="Tartomány1_1"/>
    <protectedRange password="CAC7" sqref="C34:D34" name="Tartomány1_6"/>
    <protectedRange password="CAC7" sqref="C36:D36" name="Tartomány1_7"/>
    <protectedRange password="CAC7" sqref="E34" name="Tartomány1_6_1"/>
    <protectedRange password="CAC7" sqref="F34" name="Tartomány1_8_1"/>
    <protectedRange password="CAC7" sqref="E9:F14 E25:F28 E18:F23" name="Tartomány1_15"/>
    <protectedRange password="CAC7" sqref="H9:H14 H25:H28 H18:H23" name="Tartomány1_9"/>
    <protectedRange password="CAC7" sqref="E36" name="Tartomány1_7_1"/>
    <protectedRange password="CAC7" sqref="C15:D17 I16:I17 J15:IV17" name="Tartomány1_11"/>
    <protectedRange password="CAC7" sqref="E15:F17" name="Tartomány1_15_1"/>
    <protectedRange password="CAC7" sqref="H15:H17" name="Tartomány1_9_1"/>
    <protectedRange password="CAC7" sqref="F36" name="Tartomány1_7_2"/>
    <protectedRange password="CAC7" sqref="C29:D29" name="Tartomány1_3_1"/>
    <protectedRange password="CAC7" sqref="E29:F29 H29" name="Tartomány1_15_1_1"/>
    <protectedRange password="CAC7" sqref="G25:G28 G9:G23" name="Tartomány1_2"/>
    <protectedRange password="CAC7" sqref="G29" name="Tartomány1_15_2"/>
    <protectedRange password="CAC7" sqref="B28 B21:B26 B9:B14 B16:B19" name="Tartomány1_10_3"/>
    <protectedRange password="CAC7" sqref="B27" name="Tartomány1_1_2"/>
    <protectedRange password="CAC7" sqref="B15" name="Tartomány1_10"/>
    <protectedRange password="CAC7" sqref="E39" name="Tartomány1_8_2"/>
  </protectedRanges>
  <customSheetViews>
    <customSheetView guid="{9DBB59B6-7CA7-4085-97B7-26C01D2F3151}" showPageBreaks="1" showRowCol="0" printArea="1" hiddenColumns="1" view="pageBreakPreview">
      <selection activeCell="K1" sqref="E1:K65536"/>
      <pageMargins left="0.74803149606299213" right="0.74803149606299213" top="0.98425196850393704" bottom="0.98425196850393704" header="0.51181102362204722" footer="0.51181102362204722"/>
      <printOptions horizontalCentered="1"/>
      <pageSetup paperSize="9" scale="95" orientation="portrait" r:id="rId1"/>
      <headerFooter alignWithMargins="0">
        <oddHeader>&amp;R&amp;"Times New Roman,Félkövér"&amp;12Árajánlati főösszesítő</oddHeader>
        <oddFooter>&amp;R&amp;"Times New Roman,Normál"&amp;12&amp;D</oddFooter>
      </headerFooter>
    </customSheetView>
  </customSheetViews>
  <mergeCells count="15">
    <mergeCell ref="A1:A7"/>
    <mergeCell ref="C39:D39"/>
    <mergeCell ref="C34:D34"/>
    <mergeCell ref="C35:D35"/>
    <mergeCell ref="C36:D36"/>
    <mergeCell ref="B1:D1"/>
    <mergeCell ref="B2:D2"/>
    <mergeCell ref="C30:D30"/>
    <mergeCell ref="C31:D31"/>
    <mergeCell ref="I7:I8"/>
    <mergeCell ref="K7:K8"/>
    <mergeCell ref="J7:J8"/>
    <mergeCell ref="C32:D32"/>
    <mergeCell ref="B3:D3"/>
    <mergeCell ref="E7:G7"/>
  </mergeCells>
  <phoneticPr fontId="25" type="noConversion"/>
  <conditionalFormatting sqref="E36">
    <cfRule type="cellIs" dxfId="95" priority="1" stopIfTrue="1" operator="notEqual">
      <formula>"""Ellenőrzés"""</formula>
    </cfRule>
  </conditionalFormatting>
  <printOptions horizontalCentered="1"/>
  <pageMargins left="0.74803149606299213" right="0.74803149606299213" top="0.98425196850393704" bottom="0.98425196850393704" header="0.51181102362204722" footer="0.51181102362204722"/>
  <pageSetup paperSize="9" scale="95" orientation="portrait" r:id="rId2"/>
  <headerFooter alignWithMargins="0">
    <oddHeader>&amp;R&amp;"Times New Roman,Félkövér"&amp;12Árajánlati főösszesítő</oddHeader>
    <oddFooter>&amp;R&amp;"Times New Roman,Normál"&amp;12&amp;D</oddFooter>
  </headerFooter>
  <ignoredErrors>
    <ignoredError sqref="H29" evalError="1"/>
    <ignoredError sqref="H26:H28 H36 H15 H21:H22 H9:H13 H18:H19" evalError="1" unlockedFormula="1"/>
  </ignoredErrors>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6">
    <tabColor rgb="FFFF3300"/>
  </sheetPr>
  <dimension ref="A1:N73"/>
  <sheetViews>
    <sheetView showRowColHeaders="0" view="pageBreakPreview" zoomScaleSheetLayoutView="100" workbookViewId="0">
      <selection activeCell="B16" sqref="B16"/>
    </sheetView>
  </sheetViews>
  <sheetFormatPr defaultRowHeight="12.75" x14ac:dyDescent="0.2"/>
  <cols>
    <col min="1" max="1" width="4" style="227" customWidth="1"/>
    <col min="2" max="2" width="59" style="210" customWidth="1"/>
    <col min="3" max="4" width="15.7109375" style="210" customWidth="1"/>
    <col min="5" max="5" width="13.140625" style="210" hidden="1" customWidth="1"/>
    <col min="6" max="6" width="12.5703125" style="210" hidden="1" customWidth="1"/>
    <col min="7" max="7" width="11.7109375" style="25" hidden="1" customWidth="1"/>
    <col min="8" max="8" width="12" style="25" hidden="1" customWidth="1"/>
    <col min="9" max="14" width="9.140625" style="25"/>
    <col min="15" max="16384" width="9.140625" style="210"/>
  </cols>
  <sheetData>
    <row r="1" spans="1:14" ht="45" customHeight="1" thickTop="1" x14ac:dyDescent="0.2">
      <c r="A1" s="1065" t="s">
        <v>140</v>
      </c>
      <c r="B1" s="1091">
        <f>'Árajánlat összesítő'!B1</f>
        <v>0</v>
      </c>
      <c r="C1" s="1092"/>
      <c r="D1" s="1093"/>
      <c r="E1" s="209"/>
      <c r="F1" s="209"/>
      <c r="G1" s="60"/>
      <c r="H1" s="58"/>
    </row>
    <row r="2" spans="1:14" ht="19.5" x14ac:dyDescent="0.2">
      <c r="A2" s="1065"/>
      <c r="B2" s="1077" t="s">
        <v>31</v>
      </c>
      <c r="C2" s="1078"/>
      <c r="D2" s="1079"/>
      <c r="E2" s="209"/>
      <c r="F2" s="209"/>
      <c r="G2" s="60"/>
      <c r="H2" s="58"/>
    </row>
    <row r="3" spans="1:14" ht="19.5" x14ac:dyDescent="0.2">
      <c r="A3" s="1065"/>
      <c r="B3" s="1090" t="s">
        <v>285</v>
      </c>
      <c r="C3" s="1055"/>
      <c r="D3" s="1056"/>
      <c r="E3" s="209"/>
      <c r="F3" s="209"/>
      <c r="G3" s="60"/>
      <c r="H3" s="58"/>
    </row>
    <row r="4" spans="1:14" ht="7.5" customHeight="1" x14ac:dyDescent="0.2">
      <c r="A4" s="1065"/>
      <c r="B4" s="212"/>
      <c r="C4" s="213"/>
      <c r="D4" s="214"/>
      <c r="E4" s="209"/>
      <c r="F4" s="209"/>
      <c r="G4" s="60"/>
      <c r="H4" s="58"/>
    </row>
    <row r="5" spans="1:14" ht="15" customHeight="1" x14ac:dyDescent="0.2">
      <c r="A5" s="1065"/>
      <c r="B5" s="215"/>
      <c r="C5" s="412" t="s">
        <v>2</v>
      </c>
      <c r="D5" s="383">
        <f>'Árajánlat összesítő'!D5</f>
        <v>0</v>
      </c>
      <c r="E5" s="209"/>
      <c r="F5" s="209"/>
      <c r="G5" s="878"/>
      <c r="H5" s="58"/>
    </row>
    <row r="6" spans="1:14" ht="6.75" customHeight="1" x14ac:dyDescent="0.2">
      <c r="A6" s="1065"/>
      <c r="B6" s="218"/>
      <c r="C6" s="216"/>
      <c r="D6" s="219"/>
      <c r="E6" s="220"/>
      <c r="F6" s="220"/>
      <c r="G6" s="878"/>
      <c r="H6" s="58"/>
    </row>
    <row r="7" spans="1:14" ht="15.75" thickBot="1" x14ac:dyDescent="0.25">
      <c r="A7" s="1066"/>
      <c r="B7" s="221" t="s">
        <v>24</v>
      </c>
      <c r="C7" s="222" t="s">
        <v>3</v>
      </c>
      <c r="D7" s="223" t="s">
        <v>4</v>
      </c>
      <c r="E7" s="1057" t="s">
        <v>28</v>
      </c>
      <c r="F7" s="1058"/>
      <c r="G7" s="1058"/>
      <c r="H7" s="877" t="s">
        <v>354</v>
      </c>
    </row>
    <row r="8" spans="1:14" ht="21" customHeight="1" x14ac:dyDescent="0.2">
      <c r="A8" s="406"/>
      <c r="B8" s="410" t="s">
        <v>286</v>
      </c>
      <c r="C8" s="407"/>
      <c r="D8" s="408"/>
      <c r="E8" s="877" t="s">
        <v>355</v>
      </c>
      <c r="F8" s="877" t="s">
        <v>356</v>
      </c>
      <c r="G8" s="877" t="s">
        <v>357</v>
      </c>
      <c r="H8" s="877" t="s">
        <v>358</v>
      </c>
    </row>
    <row r="9" spans="1:14" ht="16.5" customHeight="1" x14ac:dyDescent="0.2">
      <c r="A9" s="398">
        <v>1</v>
      </c>
      <c r="B9" s="347" t="s">
        <v>272</v>
      </c>
      <c r="C9" s="233">
        <f>'1'!H44</f>
        <v>0</v>
      </c>
      <c r="D9" s="234">
        <f>'1'!I44</f>
        <v>0</v>
      </c>
      <c r="E9" s="225">
        <f t="shared" ref="E9:E28" si="0">C9*1.27</f>
        <v>0</v>
      </c>
      <c r="F9" s="225">
        <f t="shared" ref="F9:F28" si="1">D9*1.27</f>
        <v>0</v>
      </c>
      <c r="G9" s="225">
        <f t="shared" ref="G9:G15" si="2">SUM(E9:F9)</f>
        <v>0</v>
      </c>
      <c r="H9" s="57" t="e">
        <f>G9/$D$5</f>
        <v>#DIV/0!</v>
      </c>
    </row>
    <row r="10" spans="1:14" ht="16.5" customHeight="1" x14ac:dyDescent="0.2">
      <c r="A10" s="398">
        <v>2</v>
      </c>
      <c r="B10" s="347" t="s">
        <v>273</v>
      </c>
      <c r="C10" s="233">
        <f>'2'!H19</f>
        <v>0</v>
      </c>
      <c r="D10" s="234">
        <f>'2'!I19</f>
        <v>0</v>
      </c>
      <c r="E10" s="225">
        <f t="shared" si="0"/>
        <v>0</v>
      </c>
      <c r="F10" s="225">
        <f t="shared" si="1"/>
        <v>0</v>
      </c>
      <c r="G10" s="225">
        <f t="shared" si="2"/>
        <v>0</v>
      </c>
      <c r="H10" s="57" t="e">
        <f t="shared" ref="H10:H28" si="3">G10/$D$5</f>
        <v>#DIV/0!</v>
      </c>
    </row>
    <row r="11" spans="1:14" ht="16.5" customHeight="1" x14ac:dyDescent="0.2">
      <c r="A11" s="398">
        <v>3</v>
      </c>
      <c r="B11" s="347" t="s">
        <v>274</v>
      </c>
      <c r="C11" s="233">
        <f>'3'!H31</f>
        <v>0</v>
      </c>
      <c r="D11" s="234">
        <f>'3'!I31</f>
        <v>0</v>
      </c>
      <c r="E11" s="225">
        <f t="shared" si="0"/>
        <v>0</v>
      </c>
      <c r="F11" s="225">
        <f t="shared" si="1"/>
        <v>0</v>
      </c>
      <c r="G11" s="225">
        <f t="shared" si="2"/>
        <v>0</v>
      </c>
      <c r="H11" s="57" t="e">
        <f t="shared" si="3"/>
        <v>#DIV/0!</v>
      </c>
    </row>
    <row r="12" spans="1:14" ht="16.5" customHeight="1" x14ac:dyDescent="0.2">
      <c r="A12" s="398">
        <v>4</v>
      </c>
      <c r="B12" s="347" t="s">
        <v>275</v>
      </c>
      <c r="C12" s="233">
        <f>'4'!J45</f>
        <v>0</v>
      </c>
      <c r="D12" s="234">
        <f>'4'!K45</f>
        <v>0</v>
      </c>
      <c r="E12" s="225">
        <f t="shared" si="0"/>
        <v>0</v>
      </c>
      <c r="F12" s="225">
        <f t="shared" si="1"/>
        <v>0</v>
      </c>
      <c r="G12" s="225">
        <f t="shared" si="2"/>
        <v>0</v>
      </c>
      <c r="H12" s="57" t="e">
        <f t="shared" si="3"/>
        <v>#DIV/0!</v>
      </c>
    </row>
    <row r="13" spans="1:14" ht="16.5" customHeight="1" x14ac:dyDescent="0.2">
      <c r="A13" s="398">
        <v>5</v>
      </c>
      <c r="B13" s="347" t="s">
        <v>276</v>
      </c>
      <c r="C13" s="233">
        <f>'5'!J58</f>
        <v>0</v>
      </c>
      <c r="D13" s="234">
        <f>'5'!K58</f>
        <v>0</v>
      </c>
      <c r="E13" s="225">
        <f t="shared" si="0"/>
        <v>0</v>
      </c>
      <c r="F13" s="225">
        <f t="shared" si="1"/>
        <v>0</v>
      </c>
      <c r="G13" s="225">
        <f t="shared" si="2"/>
        <v>0</v>
      </c>
      <c r="H13" s="57" t="e">
        <f t="shared" si="3"/>
        <v>#DIV/0!</v>
      </c>
    </row>
    <row r="14" spans="1:14" ht="9" customHeight="1" x14ac:dyDescent="0.2">
      <c r="A14" s="398"/>
      <c r="B14" s="347"/>
      <c r="C14" s="233"/>
      <c r="D14" s="234"/>
      <c r="E14" s="225"/>
      <c r="F14" s="225"/>
      <c r="G14" s="225"/>
      <c r="H14" s="57"/>
    </row>
    <row r="15" spans="1:14" ht="30" customHeight="1" x14ac:dyDescent="0.2">
      <c r="A15" s="398">
        <v>6</v>
      </c>
      <c r="B15" s="664" t="s">
        <v>341</v>
      </c>
      <c r="C15" s="233">
        <f>'6'!H6</f>
        <v>0</v>
      </c>
      <c r="D15" s="234">
        <f>'6'!I6</f>
        <v>0</v>
      </c>
      <c r="E15" s="225">
        <f>C15*1.27</f>
        <v>0</v>
      </c>
      <c r="F15" s="225">
        <f>D15*1.27</f>
        <v>0</v>
      </c>
      <c r="G15" s="225">
        <f t="shared" si="2"/>
        <v>0</v>
      </c>
      <c r="H15" s="57" t="e">
        <f>G15/$D$5</f>
        <v>#DIV/0!</v>
      </c>
      <c r="N15" s="210"/>
    </row>
    <row r="16" spans="1:14" ht="9" customHeight="1" x14ac:dyDescent="0.2">
      <c r="A16" s="398"/>
      <c r="B16" s="397"/>
      <c r="C16" s="233"/>
      <c r="D16" s="234"/>
      <c r="E16" s="225"/>
      <c r="F16" s="225"/>
      <c r="G16" s="225"/>
      <c r="H16" s="57"/>
      <c r="N16" s="210"/>
    </row>
    <row r="17" spans="1:14" ht="21" customHeight="1" x14ac:dyDescent="0.2">
      <c r="A17" s="398"/>
      <c r="B17" s="409" t="s">
        <v>280</v>
      </c>
      <c r="C17" s="233"/>
      <c r="D17" s="234"/>
      <c r="E17" s="225"/>
      <c r="F17" s="225"/>
      <c r="G17" s="225"/>
      <c r="H17" s="57"/>
      <c r="N17" s="210"/>
    </row>
    <row r="18" spans="1:14" ht="16.5" customHeight="1" x14ac:dyDescent="0.2">
      <c r="A18" s="398">
        <v>7</v>
      </c>
      <c r="B18" s="396" t="s">
        <v>277</v>
      </c>
      <c r="C18" s="233">
        <f>'7'!G17</f>
        <v>0</v>
      </c>
      <c r="D18" s="234">
        <f>'7'!H17</f>
        <v>0</v>
      </c>
      <c r="E18" s="225">
        <f t="shared" si="0"/>
        <v>0</v>
      </c>
      <c r="F18" s="225">
        <f t="shared" si="1"/>
        <v>0</v>
      </c>
      <c r="G18" s="225">
        <f t="shared" ref="G18:G26" si="4">SUM(E18:F18)</f>
        <v>0</v>
      </c>
      <c r="H18" s="57" t="e">
        <f t="shared" si="3"/>
        <v>#DIV/0!</v>
      </c>
    </row>
    <row r="19" spans="1:14" ht="16.5" customHeight="1" x14ac:dyDescent="0.2">
      <c r="A19" s="398">
        <v>8</v>
      </c>
      <c r="B19" s="396" t="s">
        <v>77</v>
      </c>
      <c r="C19" s="233">
        <f>'8'!H30</f>
        <v>0</v>
      </c>
      <c r="D19" s="234">
        <f>'8'!I30</f>
        <v>0</v>
      </c>
      <c r="E19" s="225">
        <f t="shared" si="0"/>
        <v>0</v>
      </c>
      <c r="F19" s="225">
        <f t="shared" si="1"/>
        <v>0</v>
      </c>
      <c r="G19" s="225">
        <f t="shared" si="4"/>
        <v>0</v>
      </c>
      <c r="H19" s="57" t="e">
        <f t="shared" si="3"/>
        <v>#DIV/0!</v>
      </c>
    </row>
    <row r="20" spans="1:14" ht="16.5" customHeight="1" x14ac:dyDescent="0.2">
      <c r="A20" s="398">
        <v>9</v>
      </c>
      <c r="B20" s="396" t="s">
        <v>279</v>
      </c>
      <c r="C20" s="233">
        <f>'9'!H36</f>
        <v>0</v>
      </c>
      <c r="D20" s="234">
        <f>'9'!I36</f>
        <v>0</v>
      </c>
      <c r="E20" s="225">
        <f>C20*1.27</f>
        <v>0</v>
      </c>
      <c r="F20" s="225">
        <f>D20*1.27</f>
        <v>0</v>
      </c>
      <c r="G20" s="225">
        <f>SUM(E20:F20)</f>
        <v>0</v>
      </c>
      <c r="H20" s="57" t="e">
        <f>G20/$D$5</f>
        <v>#DIV/0!</v>
      </c>
    </row>
    <row r="21" spans="1:14" ht="16.5" customHeight="1" x14ac:dyDescent="0.2">
      <c r="A21" s="398">
        <v>10</v>
      </c>
      <c r="B21" s="347" t="s">
        <v>78</v>
      </c>
      <c r="C21" s="233">
        <f>'10'!H38</f>
        <v>0</v>
      </c>
      <c r="D21" s="234">
        <f>'10'!I38</f>
        <v>0</v>
      </c>
      <c r="E21" s="225">
        <f t="shared" si="0"/>
        <v>0</v>
      </c>
      <c r="F21" s="225">
        <f t="shared" si="1"/>
        <v>0</v>
      </c>
      <c r="G21" s="225">
        <f t="shared" si="4"/>
        <v>0</v>
      </c>
      <c r="H21" s="57" t="e">
        <f t="shared" si="3"/>
        <v>#DIV/0!</v>
      </c>
    </row>
    <row r="22" spans="1:14" ht="16.5" customHeight="1" x14ac:dyDescent="0.2">
      <c r="A22" s="398">
        <v>11</v>
      </c>
      <c r="B22" s="347" t="s">
        <v>278</v>
      </c>
      <c r="C22" s="233">
        <f>'11'!G27</f>
        <v>0</v>
      </c>
      <c r="D22" s="234">
        <f>'11'!H27</f>
        <v>0</v>
      </c>
      <c r="E22" s="225">
        <f t="shared" si="0"/>
        <v>0</v>
      </c>
      <c r="F22" s="225">
        <f t="shared" si="1"/>
        <v>0</v>
      </c>
      <c r="G22" s="225">
        <f t="shared" si="4"/>
        <v>0</v>
      </c>
      <c r="H22" s="57" t="e">
        <f t="shared" si="3"/>
        <v>#DIV/0!</v>
      </c>
    </row>
    <row r="23" spans="1:14" ht="9" customHeight="1" x14ac:dyDescent="0.2">
      <c r="A23" s="411"/>
      <c r="B23" s="347"/>
      <c r="C23" s="233"/>
      <c r="D23" s="234"/>
      <c r="E23" s="225"/>
      <c r="F23" s="225"/>
      <c r="G23" s="225"/>
      <c r="H23" s="57"/>
    </row>
    <row r="24" spans="1:14" ht="21" customHeight="1" x14ac:dyDescent="0.2">
      <c r="B24" s="409" t="s">
        <v>287</v>
      </c>
      <c r="C24" s="252"/>
      <c r="D24" s="399"/>
    </row>
    <row r="25" spans="1:14" ht="16.5" customHeight="1" x14ac:dyDescent="0.2">
      <c r="A25" s="398">
        <v>12</v>
      </c>
      <c r="B25" s="392" t="s">
        <v>281</v>
      </c>
      <c r="C25" s="233">
        <f>'12'!H26</f>
        <v>0</v>
      </c>
      <c r="D25" s="234">
        <f>'12'!I26</f>
        <v>0</v>
      </c>
      <c r="E25" s="225">
        <f>C25*1.27</f>
        <v>0</v>
      </c>
      <c r="F25" s="225">
        <f>D25*1.27</f>
        <v>0</v>
      </c>
      <c r="G25" s="225">
        <f>SUM(E25:F25)</f>
        <v>0</v>
      </c>
      <c r="H25" s="57" t="e">
        <f>G25/$D$5</f>
        <v>#DIV/0!</v>
      </c>
    </row>
    <row r="26" spans="1:14" ht="16.5" customHeight="1" x14ac:dyDescent="0.2">
      <c r="A26" s="398">
        <v>13</v>
      </c>
      <c r="B26" s="392" t="s">
        <v>282</v>
      </c>
      <c r="C26" s="233">
        <f>'13'!H26</f>
        <v>0</v>
      </c>
      <c r="D26" s="234">
        <f>'13'!I26</f>
        <v>0</v>
      </c>
      <c r="E26" s="225">
        <f t="shared" si="0"/>
        <v>0</v>
      </c>
      <c r="F26" s="225">
        <f t="shared" si="1"/>
        <v>0</v>
      </c>
      <c r="G26" s="225">
        <f t="shared" si="4"/>
        <v>0</v>
      </c>
      <c r="H26" s="57" t="e">
        <f t="shared" si="3"/>
        <v>#DIV/0!</v>
      </c>
    </row>
    <row r="27" spans="1:14" ht="16.5" customHeight="1" x14ac:dyDescent="0.2">
      <c r="A27" s="398">
        <v>14</v>
      </c>
      <c r="B27" s="347" t="s">
        <v>81</v>
      </c>
      <c r="C27" s="233">
        <f>'14'!H26</f>
        <v>0</v>
      </c>
      <c r="D27" s="234">
        <f>'14'!I26</f>
        <v>0</v>
      </c>
      <c r="E27" s="225">
        <f t="shared" si="0"/>
        <v>0</v>
      </c>
      <c r="F27" s="225">
        <f t="shared" si="1"/>
        <v>0</v>
      </c>
      <c r="G27" s="225">
        <f>SUM(E27:F27)</f>
        <v>0</v>
      </c>
      <c r="H27" s="57" t="e">
        <f t="shared" si="3"/>
        <v>#DIV/0!</v>
      </c>
    </row>
    <row r="28" spans="1:14" ht="16.5" customHeight="1" thickBot="1" x14ac:dyDescent="0.25">
      <c r="A28" s="398">
        <v>15</v>
      </c>
      <c r="B28" s="392" t="s">
        <v>283</v>
      </c>
      <c r="C28" s="233">
        <f>'15'!H26</f>
        <v>0</v>
      </c>
      <c r="D28" s="234">
        <f>'15'!I26</f>
        <v>0</v>
      </c>
      <c r="E28" s="225">
        <f t="shared" si="0"/>
        <v>0</v>
      </c>
      <c r="F28" s="225">
        <f t="shared" si="1"/>
        <v>0</v>
      </c>
      <c r="G28" s="225">
        <f>SUM(E28:F28)</f>
        <v>0</v>
      </c>
      <c r="H28" s="57" t="e">
        <f t="shared" si="3"/>
        <v>#DIV/0!</v>
      </c>
    </row>
    <row r="29" spans="1:14" ht="21" customHeight="1" x14ac:dyDescent="0.2">
      <c r="B29" s="395" t="s">
        <v>5</v>
      </c>
      <c r="C29" s="393">
        <f t="shared" ref="C29:H29" si="5">ROUND(SUM(C9:C28),0)</f>
        <v>0</v>
      </c>
      <c r="D29" s="394">
        <f t="shared" si="5"/>
        <v>0</v>
      </c>
      <c r="E29" s="228">
        <f t="shared" si="5"/>
        <v>0</v>
      </c>
      <c r="F29" s="228">
        <f t="shared" si="5"/>
        <v>0</v>
      </c>
      <c r="G29" s="228">
        <f t="shared" si="5"/>
        <v>0</v>
      </c>
      <c r="H29" s="228" t="e">
        <f t="shared" si="5"/>
        <v>#DIV/0!</v>
      </c>
    </row>
    <row r="30" spans="1:14" ht="15" customHeight="1" x14ac:dyDescent="0.2">
      <c r="B30" s="347" t="s">
        <v>19</v>
      </c>
      <c r="C30" s="1061">
        <f>ROUND(C29+D29,0.1)</f>
        <v>0</v>
      </c>
      <c r="D30" s="1062"/>
      <c r="E30" s="232"/>
      <c r="F30" s="452"/>
      <c r="G30" s="453"/>
      <c r="H30" s="58"/>
    </row>
    <row r="31" spans="1:14" ht="15" customHeight="1" thickBot="1" x14ac:dyDescent="0.25">
      <c r="B31" s="348" t="s">
        <v>30</v>
      </c>
      <c r="C31" s="1063">
        <f>ROUND(C30*0.27,0.1)</f>
        <v>0</v>
      </c>
      <c r="D31" s="1064"/>
      <c r="E31" s="230"/>
      <c r="F31" s="242"/>
      <c r="G31" s="453"/>
      <c r="H31" s="58"/>
    </row>
    <row r="32" spans="1:14" ht="32.25" customHeight="1" thickBot="1" x14ac:dyDescent="0.25">
      <c r="B32" s="454" t="s">
        <v>265</v>
      </c>
      <c r="C32" s="1088">
        <f>ROUND(C30+C31,0.1)</f>
        <v>0</v>
      </c>
      <c r="D32" s="1089"/>
      <c r="E32" s="455" t="str">
        <f>IF(C32&lt;&gt;G29,"Ellenőrzés!!!","-")</f>
        <v>-</v>
      </c>
      <c r="F32" s="58"/>
      <c r="G32" s="58"/>
      <c r="H32" s="224"/>
      <c r="M32" s="210"/>
      <c r="N32" s="210"/>
    </row>
    <row r="33" spans="1:8" ht="13.5" thickTop="1" x14ac:dyDescent="0.2">
      <c r="B33" s="345"/>
      <c r="C33" s="317"/>
      <c r="D33" s="317"/>
      <c r="E33" s="456"/>
      <c r="F33" s="456"/>
      <c r="G33" s="58"/>
      <c r="H33" s="58"/>
    </row>
    <row r="34" spans="1:8" x14ac:dyDescent="0.2">
      <c r="B34" s="345"/>
      <c r="C34" s="618"/>
      <c r="D34" s="618"/>
      <c r="E34" s="456"/>
      <c r="F34" s="456"/>
      <c r="G34" s="58"/>
      <c r="H34" s="58"/>
    </row>
    <row r="35" spans="1:8" x14ac:dyDescent="0.2">
      <c r="B35" s="240"/>
      <c r="C35" s="58"/>
      <c r="D35" s="58"/>
      <c r="E35" s="25"/>
      <c r="F35" s="25"/>
    </row>
    <row r="36" spans="1:8" x14ac:dyDescent="0.2">
      <c r="B36" s="240"/>
      <c r="C36" s="58"/>
      <c r="D36" s="58"/>
      <c r="E36" s="25"/>
      <c r="F36" s="25"/>
    </row>
    <row r="37" spans="1:8" x14ac:dyDescent="0.2">
      <c r="B37" s="457"/>
      <c r="C37" s="61"/>
      <c r="D37" s="61"/>
      <c r="E37" s="25"/>
      <c r="F37" s="25"/>
    </row>
    <row r="38" spans="1:8" x14ac:dyDescent="0.2">
      <c r="B38" s="216"/>
      <c r="C38" s="61"/>
      <c r="D38" s="61"/>
      <c r="E38" s="25"/>
      <c r="F38" s="25"/>
    </row>
    <row r="39" spans="1:8" x14ac:dyDescent="0.2">
      <c r="B39" s="216"/>
      <c r="C39" s="61"/>
      <c r="D39" s="61"/>
      <c r="E39" s="25"/>
      <c r="F39" s="25"/>
    </row>
    <row r="40" spans="1:8" x14ac:dyDescent="0.2">
      <c r="B40" s="216"/>
      <c r="C40" s="61"/>
      <c r="D40" s="61"/>
      <c r="E40" s="25"/>
      <c r="F40" s="25"/>
    </row>
    <row r="41" spans="1:8" x14ac:dyDescent="0.2">
      <c r="B41" s="216"/>
      <c r="C41" s="61"/>
      <c r="D41" s="61"/>
      <c r="E41" s="25"/>
      <c r="F41" s="25"/>
    </row>
    <row r="42" spans="1:8" x14ac:dyDescent="0.2">
      <c r="B42" s="216"/>
      <c r="C42" s="61"/>
      <c r="D42" s="61"/>
      <c r="E42" s="25"/>
      <c r="F42" s="25"/>
    </row>
    <row r="43" spans="1:8" x14ac:dyDescent="0.2">
      <c r="B43" s="216"/>
      <c r="C43" s="61"/>
      <c r="D43" s="61"/>
      <c r="E43" s="25"/>
      <c r="F43" s="25"/>
    </row>
    <row r="44" spans="1:8" x14ac:dyDescent="0.2">
      <c r="B44" s="216"/>
      <c r="C44" s="61"/>
      <c r="D44" s="61"/>
      <c r="E44" s="25"/>
      <c r="F44" s="25"/>
    </row>
    <row r="45" spans="1:8" x14ac:dyDescent="0.2">
      <c r="B45" s="253"/>
      <c r="C45" s="61"/>
      <c r="D45" s="61"/>
      <c r="E45" s="25"/>
      <c r="F45" s="25"/>
    </row>
    <row r="46" spans="1:8" x14ac:dyDescent="0.2">
      <c r="A46" s="458"/>
      <c r="B46" s="25"/>
      <c r="C46" s="25"/>
      <c r="D46" s="25"/>
      <c r="E46" s="25"/>
      <c r="F46" s="25"/>
    </row>
    <row r="47" spans="1:8" x14ac:dyDescent="0.2">
      <c r="B47" s="25"/>
      <c r="C47" s="25"/>
      <c r="D47" s="25"/>
      <c r="E47" s="25"/>
      <c r="F47" s="25"/>
    </row>
    <row r="48" spans="1:8" x14ac:dyDescent="0.2">
      <c r="B48" s="25"/>
      <c r="C48" s="25"/>
      <c r="D48" s="25"/>
      <c r="E48" s="25"/>
      <c r="F48" s="25"/>
    </row>
    <row r="49" spans="1:6" x14ac:dyDescent="0.2">
      <c r="B49" s="25"/>
      <c r="C49" s="25"/>
      <c r="D49" s="25"/>
      <c r="E49" s="25"/>
      <c r="F49" s="25"/>
    </row>
    <row r="50" spans="1:6" x14ac:dyDescent="0.2">
      <c r="B50" s="25"/>
      <c r="C50" s="25"/>
      <c r="D50" s="25"/>
      <c r="E50" s="25"/>
      <c r="F50" s="25"/>
    </row>
    <row r="51" spans="1:6" x14ac:dyDescent="0.2">
      <c r="B51" s="25"/>
      <c r="C51" s="25"/>
      <c r="D51" s="25"/>
      <c r="E51" s="25"/>
      <c r="F51" s="25"/>
    </row>
    <row r="52" spans="1:6" x14ac:dyDescent="0.2">
      <c r="B52" s="25"/>
      <c r="C52" s="25"/>
      <c r="D52" s="25"/>
      <c r="E52" s="25"/>
      <c r="F52" s="25"/>
    </row>
    <row r="53" spans="1:6" x14ac:dyDescent="0.2">
      <c r="B53" s="25"/>
      <c r="C53" s="25"/>
      <c r="D53" s="25"/>
      <c r="E53" s="25"/>
      <c r="F53" s="25"/>
    </row>
    <row r="54" spans="1:6" x14ac:dyDescent="0.2">
      <c r="B54" s="25"/>
      <c r="C54" s="25"/>
      <c r="D54" s="25"/>
      <c r="E54" s="25"/>
      <c r="F54" s="25"/>
    </row>
    <row r="56" spans="1:6" x14ac:dyDescent="0.2">
      <c r="A56" s="59"/>
    </row>
    <row r="57" spans="1:6" x14ac:dyDescent="0.2">
      <c r="A57" s="59"/>
    </row>
    <row r="58" spans="1:6" x14ac:dyDescent="0.2">
      <c r="A58" s="59"/>
    </row>
    <row r="59" spans="1:6" x14ac:dyDescent="0.2">
      <c r="A59" s="59"/>
    </row>
    <row r="60" spans="1:6" x14ac:dyDescent="0.2">
      <c r="A60" s="59"/>
    </row>
    <row r="61" spans="1:6" x14ac:dyDescent="0.2">
      <c r="A61" s="59"/>
    </row>
    <row r="62" spans="1:6" x14ac:dyDescent="0.2">
      <c r="A62" s="59"/>
    </row>
    <row r="63" spans="1:6" x14ac:dyDescent="0.2">
      <c r="A63" s="59"/>
    </row>
    <row r="64" spans="1:6" x14ac:dyDescent="0.2">
      <c r="A64" s="59"/>
    </row>
    <row r="65" spans="1:1" x14ac:dyDescent="0.2">
      <c r="A65" s="59"/>
    </row>
    <row r="66" spans="1:1" x14ac:dyDescent="0.2">
      <c r="A66" s="59"/>
    </row>
    <row r="67" spans="1:1" x14ac:dyDescent="0.2">
      <c r="A67" s="59"/>
    </row>
    <row r="68" spans="1:1" x14ac:dyDescent="0.2">
      <c r="A68" s="59"/>
    </row>
    <row r="69" spans="1:1" x14ac:dyDescent="0.2">
      <c r="A69" s="59"/>
    </row>
    <row r="70" spans="1:1" x14ac:dyDescent="0.2">
      <c r="A70" s="59"/>
    </row>
    <row r="71" spans="1:1" x14ac:dyDescent="0.2">
      <c r="A71" s="59"/>
    </row>
    <row r="72" spans="1:1" x14ac:dyDescent="0.2">
      <c r="A72" s="59"/>
    </row>
    <row r="73" spans="1:1" x14ac:dyDescent="0.2">
      <c r="A73" s="59"/>
    </row>
  </sheetData>
  <sheetProtection password="C90E" sheet="1" selectLockedCells="1" selectUnlockedCells="1"/>
  <protectedRanges>
    <protectedRange password="CAC7" sqref="F32:G32 I32:IV32 E30:IV31 B29:B32 C9:D14 H9:IV14 I29:IV29 H25:IV28 C25:D28 C18:D23 H18:IV23 E33:IV34" name="Tartomány1"/>
    <protectedRange password="CAC7" sqref="C30:D31" name="Tartomány1_4"/>
    <protectedRange password="CAC7" sqref="C32:D32" name="Tartomány1_5"/>
    <protectedRange password="CAC7" sqref="B33:D34" name="Tartomány1_1"/>
    <protectedRange password="CAC7" sqref="C35:D39 B35:B36 B38:B39" name="Tartomány1_2"/>
    <protectedRange password="CAC7" sqref="E9:E14 E25:E28 E18:E23" name="Tartomány1_3"/>
    <protectedRange password="CAC7" sqref="G9:G14 G25:G28 G18:G23" name="Tartomány1_3_1"/>
    <protectedRange password="CAC7" sqref="E9:F14 E25:F28 E18:F23" name="Tartomány1_15"/>
    <protectedRange password="CAC7" sqref="E32" name="Tartomány1_7_1"/>
    <protectedRange password="CAC7" sqref="G15:G17 I15:IV17 C15:D17" name="Tartomány1_11"/>
    <protectedRange password="CAC7" sqref="E15:F17" name="Tartomány1_15_1"/>
    <protectedRange password="CAC7" sqref="H15:H17" name="Tartomány1_9_1"/>
    <protectedRange password="CAC7" sqref="C29:D29" name="Tartomány1_3_1_1"/>
    <protectedRange password="CAC7" sqref="E29:H29" name="Tartomány1_15_1_1"/>
    <protectedRange password="CAC7" sqref="B28 B9:B14 B16:B26" name="Tartomány1_10_3"/>
    <protectedRange password="CAC7" sqref="B27" name="Tartomány1_1_2"/>
    <protectedRange password="CAC7" sqref="B15" name="Tartomány1_10"/>
  </protectedRanges>
  <customSheetViews>
    <customSheetView guid="{9DBB59B6-7CA7-4085-97B7-26C01D2F3151}" showPageBreaks="1" showRowCol="0" printArea="1" hiddenColumns="1" view="pageBreakPreview">
      <selection activeCell="D15" sqref="D15"/>
      <pageMargins left="0.74803149606299213" right="0.74803149606299213" top="0.98425196850393704" bottom="0.98425196850393704" header="0.51181102362204722" footer="0.51181102362204722"/>
      <printOptions horizontalCentered="1"/>
      <pageSetup paperSize="9" scale="95" orientation="portrait" r:id="rId1"/>
      <headerFooter alignWithMargins="0">
        <oddHeader>&amp;R&amp;"Times New Roman,Félkövér"&amp;12Árajánlati főösszesítő</oddHeader>
        <oddFooter>&amp;R&amp;"Times New Roman,Normál"&amp;12&amp;D</oddFooter>
      </headerFooter>
    </customSheetView>
  </customSheetViews>
  <mergeCells count="8">
    <mergeCell ref="E7:G7"/>
    <mergeCell ref="C32:D32"/>
    <mergeCell ref="B2:D2"/>
    <mergeCell ref="A1:A7"/>
    <mergeCell ref="B3:D3"/>
    <mergeCell ref="B1:D1"/>
    <mergeCell ref="C30:D30"/>
    <mergeCell ref="C31:D31"/>
  </mergeCells>
  <phoneticPr fontId="25" type="noConversion"/>
  <conditionalFormatting sqref="E32">
    <cfRule type="cellIs" dxfId="94" priority="1" stopIfTrue="1" operator="notEqual">
      <formula>"""Ellenőrzés"""</formula>
    </cfRule>
  </conditionalFormatting>
  <printOptions horizontalCentered="1"/>
  <pageMargins left="0.74803149606299213" right="0.74803149606299213" top="0.98425196850393704" bottom="0.98425196850393704" header="0.51181102362204722" footer="0.51181102362204722"/>
  <pageSetup paperSize="9" scale="95" orientation="portrait" r:id="rId2"/>
  <headerFooter alignWithMargins="0">
    <oddHeader>&amp;R&amp;"Times New Roman,Félkövér"&amp;12Árajánlati főösszesítő</oddHeader>
    <oddFooter>&amp;R&amp;"Times New Roman,Normál"&amp;12&amp;D</oddFooter>
  </headerFooter>
  <ignoredErrors>
    <ignoredError sqref="H26:H29 H15 H21:H22 H9:H13 H18:H19" evalError="1" unlocked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2"/>
  <dimension ref="A1:S51"/>
  <sheetViews>
    <sheetView view="pageBreakPreview" zoomScaleSheetLayoutView="100" workbookViewId="0">
      <pane ySplit="3" topLeftCell="A4" activePane="bottomLeft" state="frozen"/>
      <selection activeCell="I33" sqref="I33:J33"/>
      <selection pane="bottomLeft" activeCell="B5" sqref="B5"/>
    </sheetView>
  </sheetViews>
  <sheetFormatPr defaultRowHeight="15.75" x14ac:dyDescent="0.2"/>
  <cols>
    <col min="1" max="1" width="3.7109375" style="385" customWidth="1"/>
    <col min="2" max="2" width="56.85546875" style="2" customWidth="1"/>
    <col min="3" max="3" width="7.28515625" style="477" customWidth="1"/>
    <col min="4" max="4" width="8.7109375" style="5" customWidth="1"/>
    <col min="5" max="5" width="6.140625" style="2" bestFit="1" customWidth="1"/>
    <col min="6" max="7" width="8.5703125" style="10" customWidth="1"/>
    <col min="8" max="9" width="12.85546875" style="10" customWidth="1"/>
    <col min="10" max="10" width="13.140625" style="186" hidden="1" customWidth="1"/>
    <col min="11" max="11" width="13.5703125" style="186" hidden="1" customWidth="1"/>
    <col min="12" max="12" width="12.28515625" style="311" hidden="1" customWidth="1"/>
    <col min="13" max="13" width="30.7109375" style="318" customWidth="1"/>
    <col min="14" max="16384" width="9.140625" style="2"/>
  </cols>
  <sheetData>
    <row r="1" spans="1:19" ht="21.75" customHeight="1" thickBot="1" x14ac:dyDescent="0.25">
      <c r="A1" s="1127" t="str">
        <f>'Árajánlat összesítő'!B9</f>
        <v>Homlokzati hőszigetelési munkálatok</v>
      </c>
      <c r="B1" s="1127"/>
      <c r="C1" s="1127"/>
      <c r="D1" s="1127"/>
      <c r="E1" s="1127"/>
      <c r="F1" s="1127"/>
      <c r="G1" s="1127"/>
      <c r="H1" s="876">
        <f>D5+D7+D13+D27</f>
        <v>0</v>
      </c>
      <c r="I1" s="872" t="s">
        <v>352</v>
      </c>
      <c r="J1" s="196"/>
      <c r="K1" s="196"/>
      <c r="L1" s="732"/>
      <c r="M1" s="465" t="str">
        <f>IF(I4="","&lt;-- Kérjük vesse össze a homlokzati síkra eső hőszigetelőanyag mennyiséget az energetikai számítással!","")</f>
        <v>&lt;-- Kérjük vesse össze a homlokzati síkra eső hőszigetelőanyag mennyiséget az energetikai számítással!</v>
      </c>
      <c r="N1" s="207"/>
      <c r="O1" s="207"/>
      <c r="P1" s="207"/>
      <c r="Q1" s="207"/>
      <c r="R1" s="207"/>
      <c r="S1" s="207"/>
    </row>
    <row r="2" spans="1:19" ht="18.75" customHeight="1" x14ac:dyDescent="0.2">
      <c r="A2" s="1130">
        <f>'Árajánlat összesítő'!B1</f>
        <v>0</v>
      </c>
      <c r="B2" s="1131"/>
      <c r="C2" s="1131"/>
      <c r="D2" s="1131"/>
      <c r="E2" s="1131"/>
      <c r="F2" s="1128" t="s">
        <v>32</v>
      </c>
      <c r="G2" s="1128"/>
      <c r="H2" s="1128"/>
      <c r="I2" s="1129"/>
      <c r="J2" s="196"/>
      <c r="K2" s="196"/>
      <c r="L2" s="469"/>
      <c r="M2" s="465"/>
    </row>
    <row r="3" spans="1:19" s="258" customFormat="1" ht="26.25" thickBot="1" x14ac:dyDescent="0.25">
      <c r="A3" s="834" t="s">
        <v>6</v>
      </c>
      <c r="B3" s="752" t="s">
        <v>307</v>
      </c>
      <c r="C3" s="753" t="s">
        <v>69</v>
      </c>
      <c r="D3" s="754" t="s">
        <v>348</v>
      </c>
      <c r="E3" s="754" t="s">
        <v>9</v>
      </c>
      <c r="F3" s="835" t="s">
        <v>10</v>
      </c>
      <c r="G3" s="835" t="s">
        <v>34</v>
      </c>
      <c r="H3" s="835" t="s">
        <v>12</v>
      </c>
      <c r="I3" s="836" t="s">
        <v>13</v>
      </c>
      <c r="J3" s="853" t="s">
        <v>0</v>
      </c>
      <c r="K3" s="853" t="s">
        <v>1</v>
      </c>
      <c r="L3" s="854"/>
      <c r="M3" s="270" t="s">
        <v>37</v>
      </c>
    </row>
    <row r="4" spans="1:19" ht="27.75" customHeight="1" thickBot="1" x14ac:dyDescent="0.25">
      <c r="A4" s="1121" t="s">
        <v>268</v>
      </c>
      <c r="B4" s="1122"/>
      <c r="C4" s="1122"/>
      <c r="D4" s="1122"/>
      <c r="E4" s="1122"/>
      <c r="F4" s="1122"/>
      <c r="G4" s="1122"/>
      <c r="H4" s="1122"/>
      <c r="I4" s="1123"/>
      <c r="J4" s="855"/>
      <c r="K4" s="855"/>
      <c r="L4" s="469"/>
      <c r="M4" s="467"/>
    </row>
    <row r="5" spans="1:19" x14ac:dyDescent="0.2">
      <c r="A5" s="1124">
        <v>1</v>
      </c>
      <c r="B5" s="489"/>
      <c r="C5" s="490"/>
      <c r="D5" s="1105"/>
      <c r="E5" s="1096" t="s">
        <v>23</v>
      </c>
      <c r="F5" s="1094"/>
      <c r="G5" s="1094"/>
      <c r="H5" s="1125">
        <f>D5*F5</f>
        <v>0</v>
      </c>
      <c r="I5" s="1126">
        <f>D5*G5</f>
        <v>0</v>
      </c>
      <c r="J5" s="196">
        <f>SUM(H5:I5)</f>
        <v>0</v>
      </c>
      <c r="K5" s="196">
        <f>J5*1.27</f>
        <v>0</v>
      </c>
      <c r="L5" s="468"/>
      <c r="M5" s="1120"/>
    </row>
    <row r="6" spans="1:19" ht="71.25" customHeight="1" x14ac:dyDescent="0.2">
      <c r="A6" s="1115"/>
      <c r="B6" s="960" t="s">
        <v>367</v>
      </c>
      <c r="C6" s="480"/>
      <c r="D6" s="1106"/>
      <c r="E6" s="1097"/>
      <c r="F6" s="1095"/>
      <c r="G6" s="1095"/>
      <c r="H6" s="1099"/>
      <c r="I6" s="1098"/>
      <c r="J6" s="196"/>
      <c r="K6" s="196"/>
      <c r="L6" s="857" t="e">
        <f>K5/'Árajánlat összesítő'!$D$5</f>
        <v>#DIV/0!</v>
      </c>
      <c r="M6" s="1120"/>
    </row>
    <row r="7" spans="1:19" x14ac:dyDescent="0.2">
      <c r="A7" s="1115">
        <v>2</v>
      </c>
      <c r="B7" s="478"/>
      <c r="C7" s="479"/>
      <c r="D7" s="1106"/>
      <c r="E7" s="1097" t="s">
        <v>23</v>
      </c>
      <c r="F7" s="1095"/>
      <c r="G7" s="1095"/>
      <c r="H7" s="1099">
        <f>D7*F7</f>
        <v>0</v>
      </c>
      <c r="I7" s="1098">
        <f>D7*G7</f>
        <v>0</v>
      </c>
      <c r="J7" s="196">
        <f>SUM(H7:I7)</f>
        <v>0</v>
      </c>
      <c r="K7" s="196">
        <f>J7*1.27</f>
        <v>0</v>
      </c>
      <c r="L7" s="468"/>
      <c r="M7" s="1120"/>
    </row>
    <row r="8" spans="1:19" ht="93.75" customHeight="1" x14ac:dyDescent="0.2">
      <c r="A8" s="1115"/>
      <c r="B8" s="961" t="s">
        <v>183</v>
      </c>
      <c r="C8" s="480"/>
      <c r="D8" s="1106"/>
      <c r="E8" s="1097"/>
      <c r="F8" s="1095"/>
      <c r="G8" s="1095"/>
      <c r="H8" s="1099"/>
      <c r="I8" s="1098"/>
      <c r="J8" s="196"/>
      <c r="K8" s="196"/>
      <c r="L8" s="469" t="e">
        <f>K7/'Árajánlat összesítő'!$D$5</f>
        <v>#DIV/0!</v>
      </c>
      <c r="M8" s="1120"/>
    </row>
    <row r="9" spans="1:19" x14ac:dyDescent="0.2">
      <c r="A9" s="1115">
        <v>3</v>
      </c>
      <c r="B9" s="478"/>
      <c r="C9" s="479"/>
      <c r="D9" s="1106"/>
      <c r="E9" s="1097" t="s">
        <v>14</v>
      </c>
      <c r="F9" s="1095"/>
      <c r="G9" s="1095"/>
      <c r="H9" s="1099">
        <f>D9*F9</f>
        <v>0</v>
      </c>
      <c r="I9" s="1098">
        <f>D9*G9</f>
        <v>0</v>
      </c>
      <c r="J9" s="196">
        <f>SUM(H9:I9)</f>
        <v>0</v>
      </c>
      <c r="K9" s="196">
        <f>J9*1.27</f>
        <v>0</v>
      </c>
      <c r="L9" s="469"/>
      <c r="M9" s="1120"/>
    </row>
    <row r="10" spans="1:19" ht="93.75" customHeight="1" x14ac:dyDescent="0.2">
      <c r="A10" s="1115"/>
      <c r="B10" s="481" t="s">
        <v>368</v>
      </c>
      <c r="C10" s="482"/>
      <c r="D10" s="1106"/>
      <c r="E10" s="1097"/>
      <c r="F10" s="1095"/>
      <c r="G10" s="1095"/>
      <c r="H10" s="1099"/>
      <c r="I10" s="1098"/>
      <c r="J10" s="196"/>
      <c r="K10" s="196"/>
      <c r="L10" s="469"/>
      <c r="M10" s="1120"/>
    </row>
    <row r="11" spans="1:19" x14ac:dyDescent="0.2">
      <c r="A11" s="1115">
        <v>4</v>
      </c>
      <c r="B11" s="478"/>
      <c r="C11" s="479"/>
      <c r="D11" s="1106"/>
      <c r="E11" s="1097" t="s">
        <v>23</v>
      </c>
      <c r="F11" s="1095"/>
      <c r="G11" s="1095"/>
      <c r="H11" s="1099">
        <f>D11*F11</f>
        <v>0</v>
      </c>
      <c r="I11" s="1098">
        <f>D11*G11</f>
        <v>0</v>
      </c>
      <c r="J11" s="196">
        <f>SUM(H11:I11)</f>
        <v>0</v>
      </c>
      <c r="K11" s="196">
        <f>J11*1.27</f>
        <v>0</v>
      </c>
      <c r="L11" s="469"/>
      <c r="M11" s="1120"/>
    </row>
    <row r="12" spans="1:19" ht="94.5" customHeight="1" x14ac:dyDescent="0.2">
      <c r="A12" s="1115"/>
      <c r="B12" s="481" t="s">
        <v>369</v>
      </c>
      <c r="C12" s="482"/>
      <c r="D12" s="1106"/>
      <c r="E12" s="1097"/>
      <c r="F12" s="1095"/>
      <c r="G12" s="1095"/>
      <c r="H12" s="1099"/>
      <c r="I12" s="1098"/>
      <c r="J12" s="196"/>
      <c r="K12" s="196"/>
      <c r="L12" s="469"/>
      <c r="M12" s="1120"/>
    </row>
    <row r="13" spans="1:19" x14ac:dyDescent="0.2">
      <c r="A13" s="1115">
        <v>5</v>
      </c>
      <c r="B13" s="478"/>
      <c r="C13" s="479"/>
      <c r="D13" s="1106"/>
      <c r="E13" s="1097" t="s">
        <v>23</v>
      </c>
      <c r="F13" s="1095"/>
      <c r="G13" s="1095"/>
      <c r="H13" s="1099">
        <f>D13*F13</f>
        <v>0</v>
      </c>
      <c r="I13" s="1098">
        <f>D13*G13</f>
        <v>0</v>
      </c>
      <c r="J13" s="196">
        <f>SUM(H13:I13)</f>
        <v>0</v>
      </c>
      <c r="K13" s="196">
        <f>J13*1.27</f>
        <v>0</v>
      </c>
      <c r="L13" s="469"/>
      <c r="M13" s="1120"/>
    </row>
    <row r="14" spans="1:19" ht="93" customHeight="1" x14ac:dyDescent="0.2">
      <c r="A14" s="1115"/>
      <c r="B14" s="483" t="s">
        <v>184</v>
      </c>
      <c r="C14" s="482"/>
      <c r="D14" s="1106"/>
      <c r="E14" s="1097"/>
      <c r="F14" s="1095"/>
      <c r="G14" s="1095"/>
      <c r="H14" s="1099"/>
      <c r="I14" s="1098"/>
      <c r="J14" s="196"/>
      <c r="K14" s="196"/>
      <c r="L14" s="469"/>
      <c r="M14" s="1120"/>
    </row>
    <row r="15" spans="1:19" ht="55.5" customHeight="1" x14ac:dyDescent="0.2">
      <c r="A15" s="709">
        <v>6</v>
      </c>
      <c r="B15" s="271" t="s">
        <v>171</v>
      </c>
      <c r="C15" s="480"/>
      <c r="D15" s="353"/>
      <c r="E15" s="8" t="s">
        <v>26</v>
      </c>
      <c r="F15" s="354"/>
      <c r="G15" s="354"/>
      <c r="H15" s="715">
        <f t="shared" ref="H15:H24" si="0">D15*F15</f>
        <v>0</v>
      </c>
      <c r="I15" s="710">
        <f t="shared" ref="I15:I24" si="1">D15*G15</f>
        <v>0</v>
      </c>
      <c r="J15" s="196">
        <f t="shared" ref="J15:J24" si="2">SUM(H15:I15)</f>
        <v>0</v>
      </c>
      <c r="K15" s="196">
        <f t="shared" ref="K15:K24" si="3">J15*1.27</f>
        <v>0</v>
      </c>
      <c r="L15" s="469"/>
      <c r="M15" s="467"/>
    </row>
    <row r="16" spans="1:19" ht="51" x14ac:dyDescent="0.2">
      <c r="A16" s="709">
        <v>7</v>
      </c>
      <c r="B16" s="1020" t="s">
        <v>398</v>
      </c>
      <c r="C16" s="480"/>
      <c r="D16" s="353"/>
      <c r="E16" s="8" t="s">
        <v>26</v>
      </c>
      <c r="F16" s="355"/>
      <c r="G16" s="355"/>
      <c r="H16" s="715">
        <f t="shared" si="0"/>
        <v>0</v>
      </c>
      <c r="I16" s="710">
        <f t="shared" si="1"/>
        <v>0</v>
      </c>
      <c r="J16" s="196">
        <f t="shared" si="2"/>
        <v>0</v>
      </c>
      <c r="K16" s="196">
        <f t="shared" si="3"/>
        <v>0</v>
      </c>
      <c r="L16" s="469"/>
      <c r="M16" s="467"/>
    </row>
    <row r="17" spans="1:13" ht="28.5" customHeight="1" x14ac:dyDescent="0.2">
      <c r="A17" s="709">
        <v>8</v>
      </c>
      <c r="B17" s="51" t="s">
        <v>172</v>
      </c>
      <c r="C17" s="480"/>
      <c r="D17" s="353"/>
      <c r="E17" s="7" t="s">
        <v>23</v>
      </c>
      <c r="F17" s="711"/>
      <c r="G17" s="711"/>
      <c r="H17" s="715">
        <f t="shared" si="0"/>
        <v>0</v>
      </c>
      <c r="I17" s="710">
        <f t="shared" si="1"/>
        <v>0</v>
      </c>
      <c r="J17" s="196">
        <f t="shared" si="2"/>
        <v>0</v>
      </c>
      <c r="K17" s="196">
        <f t="shared" si="3"/>
        <v>0</v>
      </c>
      <c r="L17" s="469"/>
      <c r="M17" s="467"/>
    </row>
    <row r="18" spans="1:13" ht="42" customHeight="1" x14ac:dyDescent="0.2">
      <c r="A18" s="709">
        <v>9</v>
      </c>
      <c r="B18" s="484" t="s">
        <v>173</v>
      </c>
      <c r="C18" s="482"/>
      <c r="D18" s="353"/>
      <c r="E18" s="8" t="s">
        <v>25</v>
      </c>
      <c r="F18" s="355"/>
      <c r="G18" s="354"/>
      <c r="H18" s="715">
        <f t="shared" si="0"/>
        <v>0</v>
      </c>
      <c r="I18" s="710">
        <f t="shared" si="1"/>
        <v>0</v>
      </c>
      <c r="J18" s="196">
        <f t="shared" si="2"/>
        <v>0</v>
      </c>
      <c r="K18" s="196">
        <f t="shared" si="3"/>
        <v>0</v>
      </c>
      <c r="L18" s="469"/>
      <c r="M18" s="467"/>
    </row>
    <row r="19" spans="1:13" ht="56.25" customHeight="1" thickBot="1" x14ac:dyDescent="0.25">
      <c r="A19" s="727">
        <v>10</v>
      </c>
      <c r="B19" s="611" t="s">
        <v>73</v>
      </c>
      <c r="C19" s="612"/>
      <c r="D19" s="351"/>
      <c r="E19" s="583" t="s">
        <v>21</v>
      </c>
      <c r="F19" s="613"/>
      <c r="G19" s="613"/>
      <c r="H19" s="319">
        <f t="shared" si="0"/>
        <v>0</v>
      </c>
      <c r="I19" s="320">
        <f t="shared" si="1"/>
        <v>0</v>
      </c>
      <c r="J19" s="196">
        <f t="shared" si="2"/>
        <v>0</v>
      </c>
      <c r="K19" s="196">
        <f t="shared" si="3"/>
        <v>0</v>
      </c>
      <c r="L19" s="469"/>
      <c r="M19" s="467"/>
    </row>
    <row r="20" spans="1:13" ht="69.75" customHeight="1" thickTop="1" x14ac:dyDescent="0.2">
      <c r="A20" s="324">
        <v>11</v>
      </c>
      <c r="B20" s="614" t="s">
        <v>174</v>
      </c>
      <c r="C20" s="615"/>
      <c r="D20" s="616"/>
      <c r="E20" s="575" t="s">
        <v>16</v>
      </c>
      <c r="F20" s="617"/>
      <c r="G20" s="617"/>
      <c r="H20" s="726">
        <f t="shared" si="0"/>
        <v>0</v>
      </c>
      <c r="I20" s="731">
        <f t="shared" si="1"/>
        <v>0</v>
      </c>
      <c r="J20" s="196">
        <f t="shared" si="2"/>
        <v>0</v>
      </c>
      <c r="K20" s="196">
        <f t="shared" si="3"/>
        <v>0</v>
      </c>
      <c r="L20" s="469"/>
      <c r="M20" s="467"/>
    </row>
    <row r="21" spans="1:13" ht="81.75" customHeight="1" x14ac:dyDescent="0.2">
      <c r="A21" s="709">
        <v>12</v>
      </c>
      <c r="B21" s="51" t="s">
        <v>175</v>
      </c>
      <c r="C21" s="480"/>
      <c r="D21" s="353"/>
      <c r="E21" s="9" t="s">
        <v>16</v>
      </c>
      <c r="F21" s="356"/>
      <c r="G21" s="356"/>
      <c r="H21" s="715">
        <f t="shared" si="0"/>
        <v>0</v>
      </c>
      <c r="I21" s="710">
        <f t="shared" si="1"/>
        <v>0</v>
      </c>
      <c r="J21" s="196">
        <f t="shared" si="2"/>
        <v>0</v>
      </c>
      <c r="K21" s="196">
        <f t="shared" si="3"/>
        <v>0</v>
      </c>
      <c r="L21" s="469"/>
      <c r="M21" s="467"/>
    </row>
    <row r="22" spans="1:13" ht="22.5" customHeight="1" x14ac:dyDescent="0.2">
      <c r="A22" s="709">
        <v>13</v>
      </c>
      <c r="B22" s="13" t="s">
        <v>176</v>
      </c>
      <c r="C22" s="480"/>
      <c r="D22" s="353"/>
      <c r="E22" s="9" t="s">
        <v>26</v>
      </c>
      <c r="F22" s="356"/>
      <c r="G22" s="356"/>
      <c r="H22" s="715">
        <f t="shared" si="0"/>
        <v>0</v>
      </c>
      <c r="I22" s="710">
        <f t="shared" si="1"/>
        <v>0</v>
      </c>
      <c r="J22" s="196">
        <f t="shared" si="2"/>
        <v>0</v>
      </c>
      <c r="K22" s="196">
        <f t="shared" si="3"/>
        <v>0</v>
      </c>
      <c r="L22" s="469"/>
      <c r="M22" s="467"/>
    </row>
    <row r="23" spans="1:13" ht="22.5" customHeight="1" x14ac:dyDescent="0.2">
      <c r="A23" s="943">
        <v>14</v>
      </c>
      <c r="B23" s="485"/>
      <c r="C23" s="486"/>
      <c r="D23" s="357"/>
      <c r="E23" s="358"/>
      <c r="F23" s="355"/>
      <c r="G23" s="355"/>
      <c r="H23" s="971">
        <f t="shared" si="0"/>
        <v>0</v>
      </c>
      <c r="I23" s="972">
        <f t="shared" si="1"/>
        <v>0</v>
      </c>
      <c r="J23" s="196">
        <f t="shared" si="2"/>
        <v>0</v>
      </c>
      <c r="K23" s="196">
        <f t="shared" si="3"/>
        <v>0</v>
      </c>
      <c r="L23" s="469"/>
      <c r="M23" s="467"/>
    </row>
    <row r="24" spans="1:13" ht="22.5" customHeight="1" thickBot="1" x14ac:dyDescent="0.25">
      <c r="A24" s="953">
        <v>15</v>
      </c>
      <c r="B24" s="509"/>
      <c r="C24" s="492"/>
      <c r="D24" s="510"/>
      <c r="E24" s="511"/>
      <c r="F24" s="624"/>
      <c r="G24" s="624"/>
      <c r="H24" s="973">
        <f t="shared" si="0"/>
        <v>0</v>
      </c>
      <c r="I24" s="974">
        <f t="shared" si="1"/>
        <v>0</v>
      </c>
      <c r="J24" s="196">
        <f t="shared" si="2"/>
        <v>0</v>
      </c>
      <c r="K24" s="196">
        <f t="shared" si="3"/>
        <v>0</v>
      </c>
      <c r="L24" s="469"/>
      <c r="M24" s="467"/>
    </row>
    <row r="25" spans="1:13" s="387" customFormat="1" ht="26.25" customHeight="1" thickBot="1" x14ac:dyDescent="0.25">
      <c r="A25" s="1118" t="s">
        <v>321</v>
      </c>
      <c r="B25" s="1119"/>
      <c r="C25" s="826"/>
      <c r="D25" s="848"/>
      <c r="E25" s="820"/>
      <c r="F25" s="849"/>
      <c r="G25" s="850"/>
      <c r="H25" s="496">
        <f>ROUND(SUM(H5:H24),0)</f>
        <v>0</v>
      </c>
      <c r="I25" s="497">
        <f>ROUND(SUM(I5:I24),0)</f>
        <v>0</v>
      </c>
      <c r="J25" s="386">
        <f>ROUND(SUM(J5:J24),0)</f>
        <v>0</v>
      </c>
      <c r="K25" s="386">
        <f>ROUND(SUM(K5:K24),0)</f>
        <v>0</v>
      </c>
      <c r="L25" s="470"/>
      <c r="M25" s="471"/>
    </row>
    <row r="26" spans="1:13" ht="27.75" customHeight="1" thickBot="1" x14ac:dyDescent="0.25">
      <c r="A26" s="1121" t="s">
        <v>267</v>
      </c>
      <c r="B26" s="1122"/>
      <c r="C26" s="1122"/>
      <c r="D26" s="1122"/>
      <c r="E26" s="1122"/>
      <c r="F26" s="1122"/>
      <c r="G26" s="1122"/>
      <c r="H26" s="1122"/>
      <c r="I26" s="1123"/>
      <c r="J26" s="855"/>
      <c r="K26" s="855"/>
      <c r="L26" s="469"/>
      <c r="M26" s="467"/>
    </row>
    <row r="27" spans="1:13" x14ac:dyDescent="0.2">
      <c r="A27" s="1116">
        <v>1</v>
      </c>
      <c r="B27" s="489"/>
      <c r="C27" s="490"/>
      <c r="D27" s="1105"/>
      <c r="E27" s="1096" t="s">
        <v>23</v>
      </c>
      <c r="F27" s="1094"/>
      <c r="G27" s="1094"/>
      <c r="H27" s="1125">
        <f>D27*F27</f>
        <v>0</v>
      </c>
      <c r="I27" s="1126">
        <f>D27*G27</f>
        <v>0</v>
      </c>
      <c r="J27" s="196">
        <f>SUM(H27:I27)</f>
        <v>0</v>
      </c>
      <c r="K27" s="196">
        <f>J27*1.27</f>
        <v>0</v>
      </c>
      <c r="L27" s="469"/>
      <c r="M27" s="467"/>
    </row>
    <row r="28" spans="1:13" ht="96.75" customHeight="1" x14ac:dyDescent="0.2">
      <c r="A28" s="1117"/>
      <c r="B28" s="48" t="s">
        <v>370</v>
      </c>
      <c r="C28" s="480"/>
      <c r="D28" s="1106"/>
      <c r="E28" s="1097"/>
      <c r="F28" s="1095"/>
      <c r="G28" s="1095"/>
      <c r="H28" s="1099"/>
      <c r="I28" s="1098"/>
      <c r="J28" s="196"/>
      <c r="K28" s="196"/>
      <c r="L28" s="469"/>
      <c r="M28" s="467"/>
    </row>
    <row r="29" spans="1:13" x14ac:dyDescent="0.2">
      <c r="A29" s="1115">
        <v>2</v>
      </c>
      <c r="B29" s="478"/>
      <c r="C29" s="479"/>
      <c r="D29" s="1106"/>
      <c r="E29" s="1097" t="s">
        <v>23</v>
      </c>
      <c r="F29" s="1095"/>
      <c r="G29" s="1095"/>
      <c r="H29" s="1099">
        <f>D29*F29</f>
        <v>0</v>
      </c>
      <c r="I29" s="1098">
        <f>D29*G29</f>
        <v>0</v>
      </c>
      <c r="J29" s="196">
        <f>SUM(H29:I29)</f>
        <v>0</v>
      </c>
      <c r="K29" s="196">
        <f>J29*1.27</f>
        <v>0</v>
      </c>
      <c r="L29" s="469"/>
      <c r="M29" s="1120"/>
    </row>
    <row r="30" spans="1:13" ht="111" customHeight="1" x14ac:dyDescent="0.2">
      <c r="A30" s="1115"/>
      <c r="B30" s="487" t="s">
        <v>371</v>
      </c>
      <c r="C30" s="482"/>
      <c r="D30" s="1106"/>
      <c r="E30" s="1097"/>
      <c r="F30" s="1095"/>
      <c r="G30" s="1095"/>
      <c r="H30" s="1099"/>
      <c r="I30" s="1098"/>
      <c r="J30" s="196"/>
      <c r="K30" s="196"/>
      <c r="L30" s="469"/>
      <c r="M30" s="1120"/>
    </row>
    <row r="31" spans="1:13" x14ac:dyDescent="0.2">
      <c r="A31" s="1115">
        <v>3</v>
      </c>
      <c r="B31" s="478"/>
      <c r="C31" s="479"/>
      <c r="D31" s="1106"/>
      <c r="E31" s="1097" t="s">
        <v>23</v>
      </c>
      <c r="F31" s="1095"/>
      <c r="G31" s="1095"/>
      <c r="H31" s="1099">
        <f>D31*F31</f>
        <v>0</v>
      </c>
      <c r="I31" s="1098">
        <f>D31*G31</f>
        <v>0</v>
      </c>
      <c r="J31" s="196">
        <f>SUM(H31:I31)</f>
        <v>0</v>
      </c>
      <c r="K31" s="196">
        <f>J31*1.27</f>
        <v>0</v>
      </c>
      <c r="L31" s="469"/>
      <c r="M31" s="1120"/>
    </row>
    <row r="32" spans="1:13" ht="108.75" customHeight="1" x14ac:dyDescent="0.2">
      <c r="A32" s="1115"/>
      <c r="B32" s="487" t="s">
        <v>372</v>
      </c>
      <c r="C32" s="482"/>
      <c r="D32" s="1106"/>
      <c r="E32" s="1097"/>
      <c r="F32" s="1095"/>
      <c r="G32" s="1095"/>
      <c r="H32" s="1099"/>
      <c r="I32" s="1098"/>
      <c r="J32" s="196"/>
      <c r="K32" s="196"/>
      <c r="L32" s="469"/>
      <c r="M32" s="1120"/>
    </row>
    <row r="33" spans="1:13" ht="44.25" customHeight="1" x14ac:dyDescent="0.2">
      <c r="A33" s="709">
        <v>5</v>
      </c>
      <c r="B33" s="51" t="s">
        <v>177</v>
      </c>
      <c r="C33" s="480"/>
      <c r="D33" s="353"/>
      <c r="E33" s="7" t="s">
        <v>23</v>
      </c>
      <c r="F33" s="711"/>
      <c r="G33" s="711"/>
      <c r="H33" s="715">
        <f t="shared" ref="H33:H43" si="4">D33*F33</f>
        <v>0</v>
      </c>
      <c r="I33" s="710">
        <f t="shared" ref="I33:I43" si="5">D33*G33</f>
        <v>0</v>
      </c>
      <c r="J33" s="196">
        <f t="shared" ref="J33:J43" si="6">SUM(H33:I33)</f>
        <v>0</v>
      </c>
      <c r="K33" s="196">
        <f t="shared" ref="K33:K43" si="7">J33*1.27</f>
        <v>0</v>
      </c>
      <c r="L33" s="469"/>
      <c r="M33" s="467"/>
    </row>
    <row r="34" spans="1:13" ht="59.25" customHeight="1" x14ac:dyDescent="0.2">
      <c r="A34" s="709">
        <v>6</v>
      </c>
      <c r="B34" s="484" t="s">
        <v>178</v>
      </c>
      <c r="C34" s="482"/>
      <c r="D34" s="353"/>
      <c r="E34" s="8" t="s">
        <v>25</v>
      </c>
      <c r="F34" s="355"/>
      <c r="G34" s="354"/>
      <c r="H34" s="715">
        <f t="shared" si="4"/>
        <v>0</v>
      </c>
      <c r="I34" s="710">
        <f t="shared" si="5"/>
        <v>0</v>
      </c>
      <c r="J34" s="196">
        <f t="shared" si="6"/>
        <v>0</v>
      </c>
      <c r="K34" s="196">
        <f t="shared" si="7"/>
        <v>0</v>
      </c>
      <c r="L34" s="469"/>
      <c r="M34" s="467"/>
    </row>
    <row r="35" spans="1:13" ht="95.25" customHeight="1" x14ac:dyDescent="0.2">
      <c r="A35" s="709">
        <v>7</v>
      </c>
      <c r="B35" s="48" t="s">
        <v>179</v>
      </c>
      <c r="C35" s="480"/>
      <c r="D35" s="353"/>
      <c r="E35" s="9" t="s">
        <v>26</v>
      </c>
      <c r="F35" s="356"/>
      <c r="G35" s="356"/>
      <c r="H35" s="715">
        <f t="shared" si="4"/>
        <v>0</v>
      </c>
      <c r="I35" s="710">
        <f t="shared" si="5"/>
        <v>0</v>
      </c>
      <c r="J35" s="196">
        <f t="shared" si="6"/>
        <v>0</v>
      </c>
      <c r="K35" s="196">
        <f t="shared" si="7"/>
        <v>0</v>
      </c>
      <c r="L35" s="469"/>
      <c r="M35" s="467"/>
    </row>
    <row r="36" spans="1:13" ht="42" customHeight="1" x14ac:dyDescent="0.2">
      <c r="A36" s="709">
        <v>8</v>
      </c>
      <c r="B36" s="31" t="s">
        <v>180</v>
      </c>
      <c r="C36" s="480"/>
      <c r="D36" s="353"/>
      <c r="E36" s="9" t="s">
        <v>26</v>
      </c>
      <c r="F36" s="356"/>
      <c r="G36" s="356"/>
      <c r="H36" s="715">
        <f t="shared" si="4"/>
        <v>0</v>
      </c>
      <c r="I36" s="710">
        <f t="shared" si="5"/>
        <v>0</v>
      </c>
      <c r="J36" s="196">
        <f t="shared" si="6"/>
        <v>0</v>
      </c>
      <c r="K36" s="196">
        <f t="shared" si="7"/>
        <v>0</v>
      </c>
      <c r="L36" s="469"/>
      <c r="M36" s="467"/>
    </row>
    <row r="37" spans="1:13" ht="21" customHeight="1" x14ac:dyDescent="0.2">
      <c r="A37" s="709">
        <v>9</v>
      </c>
      <c r="B37" s="257" t="s">
        <v>181</v>
      </c>
      <c r="C37" s="480"/>
      <c r="D37" s="353"/>
      <c r="E37" s="9" t="s">
        <v>26</v>
      </c>
      <c r="F37" s="356"/>
      <c r="G37" s="356"/>
      <c r="H37" s="715">
        <f t="shared" si="4"/>
        <v>0</v>
      </c>
      <c r="I37" s="710">
        <f t="shared" si="5"/>
        <v>0</v>
      </c>
      <c r="J37" s="196">
        <f t="shared" si="6"/>
        <v>0</v>
      </c>
      <c r="K37" s="196">
        <f t="shared" si="7"/>
        <v>0</v>
      </c>
      <c r="L37" s="469"/>
      <c r="M37" s="467"/>
    </row>
    <row r="38" spans="1:13" ht="30" customHeight="1" x14ac:dyDescent="0.2">
      <c r="A38" s="709">
        <v>10</v>
      </c>
      <c r="B38" s="8" t="s">
        <v>182</v>
      </c>
      <c r="C38" s="480"/>
      <c r="D38" s="353"/>
      <c r="E38" s="9" t="s">
        <v>26</v>
      </c>
      <c r="F38" s="356"/>
      <c r="G38" s="356"/>
      <c r="H38" s="715">
        <f t="shared" si="4"/>
        <v>0</v>
      </c>
      <c r="I38" s="710">
        <f t="shared" si="5"/>
        <v>0</v>
      </c>
      <c r="J38" s="196">
        <f t="shared" si="6"/>
        <v>0</v>
      </c>
      <c r="K38" s="196">
        <f t="shared" si="7"/>
        <v>0</v>
      </c>
      <c r="L38" s="469"/>
      <c r="M38" s="467"/>
    </row>
    <row r="39" spans="1:13" x14ac:dyDescent="0.2">
      <c r="A39" s="709">
        <v>11</v>
      </c>
      <c r="B39" s="358"/>
      <c r="C39" s="486"/>
      <c r="D39" s="353"/>
      <c r="E39" s="365"/>
      <c r="F39" s="356"/>
      <c r="G39" s="356"/>
      <c r="H39" s="971">
        <f t="shared" si="4"/>
        <v>0</v>
      </c>
      <c r="I39" s="972">
        <f t="shared" si="5"/>
        <v>0</v>
      </c>
      <c r="J39" s="196">
        <f t="shared" si="6"/>
        <v>0</v>
      </c>
      <c r="K39" s="196">
        <f t="shared" si="7"/>
        <v>0</v>
      </c>
      <c r="L39" s="469"/>
      <c r="M39" s="467"/>
    </row>
    <row r="40" spans="1:13" x14ac:dyDescent="0.2">
      <c r="A40" s="709">
        <v>12</v>
      </c>
      <c r="B40" s="358"/>
      <c r="C40" s="486"/>
      <c r="D40" s="353"/>
      <c r="E40" s="365"/>
      <c r="F40" s="356"/>
      <c r="G40" s="356"/>
      <c r="H40" s="971">
        <f t="shared" si="4"/>
        <v>0</v>
      </c>
      <c r="I40" s="972">
        <f t="shared" si="5"/>
        <v>0</v>
      </c>
      <c r="J40" s="196">
        <f t="shared" si="6"/>
        <v>0</v>
      </c>
      <c r="K40" s="196">
        <f t="shared" si="7"/>
        <v>0</v>
      </c>
      <c r="L40" s="469"/>
      <c r="M40" s="467"/>
    </row>
    <row r="41" spans="1:13" x14ac:dyDescent="0.2">
      <c r="A41" s="709">
        <v>13</v>
      </c>
      <c r="B41" s="358"/>
      <c r="C41" s="486"/>
      <c r="D41" s="353"/>
      <c r="E41" s="365"/>
      <c r="F41" s="356"/>
      <c r="G41" s="356"/>
      <c r="H41" s="971">
        <f t="shared" si="4"/>
        <v>0</v>
      </c>
      <c r="I41" s="972">
        <f t="shared" si="5"/>
        <v>0</v>
      </c>
      <c r="J41" s="196">
        <f t="shared" si="6"/>
        <v>0</v>
      </c>
      <c r="K41" s="196">
        <f t="shared" si="7"/>
        <v>0</v>
      </c>
      <c r="L41" s="469"/>
      <c r="M41" s="467"/>
    </row>
    <row r="42" spans="1:13" x14ac:dyDescent="0.2">
      <c r="A42" s="709">
        <v>14</v>
      </c>
      <c r="B42" s="358"/>
      <c r="C42" s="486"/>
      <c r="D42" s="353"/>
      <c r="E42" s="365"/>
      <c r="F42" s="356"/>
      <c r="G42" s="356"/>
      <c r="H42" s="971">
        <f>D42*F42</f>
        <v>0</v>
      </c>
      <c r="I42" s="972">
        <f>D42*G42</f>
        <v>0</v>
      </c>
      <c r="J42" s="196">
        <f>SUM(H42:I42)</f>
        <v>0</v>
      </c>
      <c r="K42" s="196">
        <f t="shared" si="7"/>
        <v>0</v>
      </c>
      <c r="L42" s="469"/>
      <c r="M42" s="467"/>
    </row>
    <row r="43" spans="1:13" ht="16.5" thickBot="1" x14ac:dyDescent="0.25">
      <c r="A43" s="727">
        <v>15</v>
      </c>
      <c r="B43" s="491"/>
      <c r="C43" s="492"/>
      <c r="D43" s="362"/>
      <c r="E43" s="491"/>
      <c r="F43" s="493"/>
      <c r="G43" s="493"/>
      <c r="H43" s="973">
        <f t="shared" si="4"/>
        <v>0</v>
      </c>
      <c r="I43" s="974">
        <f t="shared" si="5"/>
        <v>0</v>
      </c>
      <c r="J43" s="196">
        <f t="shared" si="6"/>
        <v>0</v>
      </c>
      <c r="K43" s="196">
        <f t="shared" si="7"/>
        <v>0</v>
      </c>
      <c r="L43" s="469"/>
      <c r="M43" s="467"/>
    </row>
    <row r="44" spans="1:13" s="387" customFormat="1" ht="28.5" customHeight="1" thickBot="1" x14ac:dyDescent="0.25">
      <c r="A44" s="1110" t="s">
        <v>322</v>
      </c>
      <c r="B44" s="1111"/>
      <c r="C44" s="827"/>
      <c r="D44" s="851"/>
      <c r="E44" s="747"/>
      <c r="F44" s="748"/>
      <c r="G44" s="749"/>
      <c r="H44" s="494">
        <f>ROUND(SUM(H27:H43),0)</f>
        <v>0</v>
      </c>
      <c r="I44" s="495">
        <f>ROUND(SUM(I27:I43),0)</f>
        <v>0</v>
      </c>
      <c r="J44" s="386">
        <f>ROUND(SUM(J27:J43),0)</f>
        <v>0</v>
      </c>
      <c r="K44" s="386">
        <f>ROUND(SUM(K27:K43),0)</f>
        <v>0</v>
      </c>
      <c r="L44" s="470"/>
      <c r="M44" s="473"/>
    </row>
    <row r="45" spans="1:13" s="387" customFormat="1" ht="31.5" customHeight="1" thickTop="1" thickBot="1" x14ac:dyDescent="0.25">
      <c r="A45" s="1112" t="s">
        <v>20</v>
      </c>
      <c r="B45" s="1113"/>
      <c r="C45" s="1113"/>
      <c r="D45" s="1113"/>
      <c r="E45" s="1113"/>
      <c r="F45" s="1113"/>
      <c r="G45" s="1114"/>
      <c r="H45" s="498">
        <f>H44+H25</f>
        <v>0</v>
      </c>
      <c r="I45" s="499">
        <f>I44+I25</f>
        <v>0</v>
      </c>
      <c r="J45" s="386">
        <f>J44+J25</f>
        <v>0</v>
      </c>
      <c r="K45" s="386">
        <f>K44+K25</f>
        <v>0</v>
      </c>
      <c r="L45" s="470"/>
      <c r="M45" s="474"/>
    </row>
    <row r="46" spans="1:13" ht="12.75" customHeight="1" thickTop="1" x14ac:dyDescent="0.2">
      <c r="A46" s="1109" t="s">
        <v>28</v>
      </c>
      <c r="B46" s="1109"/>
      <c r="C46" s="852"/>
      <c r="D46" s="195"/>
      <c r="E46" s="207"/>
      <c r="F46" s="203"/>
      <c r="G46" s="203"/>
      <c r="H46" s="833"/>
      <c r="I46" s="833"/>
      <c r="J46" s="856"/>
      <c r="K46" s="856"/>
      <c r="L46" s="469"/>
    </row>
    <row r="47" spans="1:13" ht="16.5" customHeight="1" x14ac:dyDescent="0.2">
      <c r="A47" s="1108" t="s">
        <v>269</v>
      </c>
      <c r="B47" s="1108"/>
      <c r="C47" s="1101">
        <f>K25</f>
        <v>0</v>
      </c>
      <c r="D47" s="1101"/>
      <c r="E47" s="12"/>
      <c r="F47" s="203"/>
      <c r="G47" s="203"/>
      <c r="H47" s="203"/>
      <c r="I47" s="203"/>
      <c r="J47" s="196"/>
      <c r="K47" s="196"/>
      <c r="L47" s="469"/>
    </row>
    <row r="48" spans="1:13" ht="3.75" customHeight="1" x14ac:dyDescent="0.2">
      <c r="A48" s="475"/>
      <c r="B48" s="207"/>
      <c r="C48" s="259"/>
      <c r="D48" s="280"/>
      <c r="E48" s="12"/>
      <c r="F48" s="203"/>
      <c r="G48" s="203"/>
      <c r="H48" s="203"/>
      <c r="I48" s="203"/>
      <c r="J48" s="196"/>
      <c r="K48" s="196"/>
      <c r="L48" s="469"/>
    </row>
    <row r="49" spans="1:12" ht="16.5" customHeight="1" x14ac:dyDescent="0.2">
      <c r="A49" s="1107" t="s">
        <v>270</v>
      </c>
      <c r="B49" s="1107"/>
      <c r="C49" s="1102">
        <f>K44</f>
        <v>0</v>
      </c>
      <c r="D49" s="1102"/>
      <c r="E49" s="12"/>
      <c r="F49" s="203"/>
      <c r="G49" s="203"/>
      <c r="H49" s="203"/>
      <c r="I49" s="203"/>
      <c r="J49" s="196"/>
      <c r="K49" s="196"/>
      <c r="L49" s="469"/>
    </row>
    <row r="50" spans="1:12" ht="3.75" customHeight="1" x14ac:dyDescent="0.2">
      <c r="A50" s="475"/>
      <c r="B50" s="207"/>
      <c r="C50" s="259"/>
      <c r="D50" s="280"/>
      <c r="E50" s="12"/>
      <c r="F50" s="203"/>
      <c r="G50" s="203"/>
      <c r="H50" s="203"/>
      <c r="I50" s="203"/>
      <c r="J50" s="196"/>
      <c r="K50" s="196"/>
      <c r="L50" s="469"/>
    </row>
    <row r="51" spans="1:12" ht="16.5" customHeight="1" x14ac:dyDescent="0.25">
      <c r="A51" s="1100" t="s">
        <v>141</v>
      </c>
      <c r="B51" s="1100"/>
      <c r="C51" s="1103">
        <f>SUM(C47:D50)</f>
        <v>0</v>
      </c>
      <c r="D51" s="1104"/>
      <c r="E51" s="476" t="str">
        <f>IF(C51=K45,"","Hiba!")</f>
        <v/>
      </c>
      <c r="F51" s="203"/>
      <c r="G51" s="203"/>
      <c r="H51" s="203"/>
      <c r="I51" s="203"/>
      <c r="J51" s="196"/>
      <c r="K51" s="196"/>
      <c r="L51" s="469"/>
    </row>
  </sheetData>
  <sheetProtection password="C90E" sheet="1" formatRows="0" insertRows="0"/>
  <customSheetViews>
    <customSheetView guid="{9DBB59B6-7CA7-4085-97B7-26C01D2F3151}" showPageBreaks="1" printArea="1" hiddenColumns="1" view="pageBreakPreview">
      <pane ySplit="3" topLeftCell="A4" activePane="bottomLeft" state="frozen"/>
      <selection pane="bottomLeft" activeCell="B5" sqref="B5"/>
      <pageMargins left="0.23622047244094491" right="0.23622047244094491" top="0.86614173228346458" bottom="0.43307086614173229" header="0.43307086614173229" footer="0.27559055118110237"/>
      <printOptions horizontalCentered="1"/>
      <pageSetup paperSize="9" scale="75" orientation="portrait" r:id="rId1"/>
      <headerFooter>
        <oddHeader>&amp;L&amp;"Arial CE,Félkövér dőlt"&amp;12Árajánlat&amp;R&amp;"Arial,Félkövér dőlt"&amp;12Homlokzati hőszigetelési munkálatok</oddHeader>
        <oddFooter>&amp;L&amp;"Arial CE,Dőlt"&amp;D&amp;R&amp;"Arial CE,Dőlt"&amp;P / &amp;N</oddFooter>
      </headerFooter>
    </customSheetView>
    <customSheetView guid="{EE51D86B-4CFE-43E2-AFCF-72BE57CFC368}" showRuler="0">
      <pane ySplit="2" topLeftCell="A3" activePane="bottomLeft" state="frozen"/>
      <selection pane="bottomLeft" activeCell="K4" sqref="K4"/>
      <pageMargins left="0.51181102362204722" right="0.33" top="0.78740157480314965" bottom="0.59055118110236227" header="0.43307086614173229" footer="0.31496062992125984"/>
      <pageSetup paperSize="9" scale="70" orientation="portrait" r:id="rId2"/>
      <headerFooter alignWithMargins="0">
        <oddHeader>&amp;C&amp;"Times New Roman,Félkövér"&amp;12Költségvetés&amp;R&amp;"Times New Roman,Félkövér"&amp;12Homlokzati hőszigetelés</oddHeader>
      </headerFooter>
    </customSheetView>
  </customSheetViews>
  <mergeCells count="78">
    <mergeCell ref="D7:D8"/>
    <mergeCell ref="E7:E8"/>
    <mergeCell ref="A1:G1"/>
    <mergeCell ref="A4:I4"/>
    <mergeCell ref="F2:I2"/>
    <mergeCell ref="D5:D6"/>
    <mergeCell ref="A2:E2"/>
    <mergeCell ref="F5:F6"/>
    <mergeCell ref="G5:G6"/>
    <mergeCell ref="E5:E6"/>
    <mergeCell ref="H5:H6"/>
    <mergeCell ref="I5:I6"/>
    <mergeCell ref="I9:I10"/>
    <mergeCell ref="G9:G10"/>
    <mergeCell ref="G7:G8"/>
    <mergeCell ref="H7:H8"/>
    <mergeCell ref="F7:F8"/>
    <mergeCell ref="M31:M32"/>
    <mergeCell ref="M13:M14"/>
    <mergeCell ref="G27:G28"/>
    <mergeCell ref="H27:H28"/>
    <mergeCell ref="I27:I28"/>
    <mergeCell ref="H29:H30"/>
    <mergeCell ref="H13:H14"/>
    <mergeCell ref="I31:I32"/>
    <mergeCell ref="I29:I30"/>
    <mergeCell ref="H31:H32"/>
    <mergeCell ref="M29:M30"/>
    <mergeCell ref="F11:F12"/>
    <mergeCell ref="F13:F14"/>
    <mergeCell ref="A25:B25"/>
    <mergeCell ref="A31:A32"/>
    <mergeCell ref="M5:M6"/>
    <mergeCell ref="M9:M10"/>
    <mergeCell ref="A26:I26"/>
    <mergeCell ref="A7:A8"/>
    <mergeCell ref="A11:A12"/>
    <mergeCell ref="A5:A6"/>
    <mergeCell ref="A9:A10"/>
    <mergeCell ref="D9:D10"/>
    <mergeCell ref="M7:M8"/>
    <mergeCell ref="M11:M12"/>
    <mergeCell ref="I7:I8"/>
    <mergeCell ref="D11:D12"/>
    <mergeCell ref="A13:A14"/>
    <mergeCell ref="D13:D14"/>
    <mergeCell ref="F31:F32"/>
    <mergeCell ref="E29:E30"/>
    <mergeCell ref="F29:F30"/>
    <mergeCell ref="A49:B49"/>
    <mergeCell ref="A47:B47"/>
    <mergeCell ref="A46:B46"/>
    <mergeCell ref="A44:B44"/>
    <mergeCell ref="A45:G45"/>
    <mergeCell ref="G29:G30"/>
    <mergeCell ref="D29:D30"/>
    <mergeCell ref="D31:D32"/>
    <mergeCell ref="A29:A30"/>
    <mergeCell ref="E31:E32"/>
    <mergeCell ref="G31:G32"/>
    <mergeCell ref="A51:B51"/>
    <mergeCell ref="C47:D47"/>
    <mergeCell ref="C49:D49"/>
    <mergeCell ref="C51:D51"/>
    <mergeCell ref="D27:D28"/>
    <mergeCell ref="A27:A28"/>
    <mergeCell ref="F27:F28"/>
    <mergeCell ref="E27:E28"/>
    <mergeCell ref="G11:G12"/>
    <mergeCell ref="I11:I12"/>
    <mergeCell ref="F9:F10"/>
    <mergeCell ref="H11:H12"/>
    <mergeCell ref="E13:E14"/>
    <mergeCell ref="H9:H10"/>
    <mergeCell ref="E9:E10"/>
    <mergeCell ref="G13:G14"/>
    <mergeCell ref="I13:I14"/>
    <mergeCell ref="E11:E12"/>
  </mergeCells>
  <phoneticPr fontId="25" type="noConversion"/>
  <dataValidations count="2">
    <dataValidation type="decimal" showInputMessage="1" showErrorMessage="1" sqref="D5:D24">
      <formula1>0</formula1>
      <formula2>1000000</formula2>
    </dataValidation>
    <dataValidation type="decimal" showInputMessage="1" showErrorMessage="1" sqref="F5:G24 D27:D43 F27:G43">
      <formula1>0</formula1>
      <formula2>1000000000</formula2>
    </dataValidation>
  </dataValidations>
  <printOptions horizontalCentered="1"/>
  <pageMargins left="0.23622047244094491" right="0.23622047244094491" top="0.86614173228346458" bottom="0.43307086614173229" header="0.43307086614173229" footer="0.27559055118110237"/>
  <pageSetup paperSize="9" scale="75" orientation="portrait" r:id="rId3"/>
  <headerFooter>
    <oddHeader>&amp;L&amp;"Arial CE,Félkövér dőlt"&amp;12Árajánlat&amp;R&amp;"Arial,Félkövér dőlt"&amp;12Homlokzati hőszigetelési munkálatok</oddHeader>
    <oddFooter>&amp;L&amp;"Arial CE,Dőlt"&amp;D&amp;R&amp;"Arial CE,Dőlt"&amp;P / &amp;N</oddFooter>
  </headerFooter>
  <ignoredErrors>
    <ignoredError sqref="H5:K5 L25 H45:K45 H9:L24 J6:K6 H43:K43 H27:K41 H7:K7 A2 H8:K8" unlockedFormula="1"/>
    <ignoredError sqref="L8" evalError="1" unlockedFormula="1"/>
    <ignoredError sqref="L6" evalError="1"/>
  </ignoredErrors>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3"/>
  <dimension ref="A1:S47"/>
  <sheetViews>
    <sheetView view="pageBreakPreview" zoomScaleSheetLayoutView="100" workbookViewId="0">
      <pane xSplit="1" ySplit="3" topLeftCell="B4" activePane="bottomRight" state="frozen"/>
      <selection activeCell="I33" sqref="I33:J33"/>
      <selection pane="topRight" activeCell="I33" sqref="I33:J33"/>
      <selection pane="bottomLeft" activeCell="I33" sqref="I33:J33"/>
      <selection pane="bottomRight" activeCell="B5" sqref="B5"/>
    </sheetView>
  </sheetViews>
  <sheetFormatPr defaultRowHeight="12.75" x14ac:dyDescent="0.2"/>
  <cols>
    <col min="1" max="1" width="3.7109375" style="385" customWidth="1"/>
    <col min="2" max="2" width="55.7109375" style="2" customWidth="1"/>
    <col min="3" max="3" width="6.85546875" style="2" bestFit="1" customWidth="1"/>
    <col min="4" max="4" width="8.7109375" style="5" customWidth="1"/>
    <col min="5" max="5" width="6" style="2" customWidth="1"/>
    <col min="6" max="7" width="8.5703125" style="16" customWidth="1"/>
    <col min="8" max="9" width="12.85546875" style="16" customWidth="1"/>
    <col min="10" max="10" width="13.140625" style="503" hidden="1" customWidth="1"/>
    <col min="11" max="11" width="13.5703125" style="503" hidden="1" customWidth="1"/>
    <col min="12" max="12" width="12.28515625" style="290" hidden="1" customWidth="1"/>
    <col min="13" max="13" width="30.7109375" style="318" customWidth="1"/>
    <col min="14" max="16384" width="9.140625" style="2"/>
  </cols>
  <sheetData>
    <row r="1" spans="1:19" ht="21.75" customHeight="1" thickBot="1" x14ac:dyDescent="0.25">
      <c r="A1" s="1127" t="str">
        <f>'Árajánlat összesítő'!B10</f>
        <v>Pince-/ Árkád-/ Szerelőszinti födém hőszigetelési munkálatok</v>
      </c>
      <c r="B1" s="1127"/>
      <c r="C1" s="1127"/>
      <c r="D1" s="1127"/>
      <c r="E1" s="1127"/>
      <c r="F1" s="1127"/>
      <c r="G1" s="1127"/>
      <c r="H1" s="876">
        <f>D5+D7+D14</f>
        <v>0</v>
      </c>
      <c r="I1" s="872" t="s">
        <v>352</v>
      </c>
      <c r="J1" s="196"/>
      <c r="K1" s="196"/>
      <c r="L1" s="732"/>
      <c r="M1" s="465" t="str">
        <f>IF(I4="","&lt;-- Kérjük vesse össze az alsó födémsíkra eső hőszigetelőanyag mennyiséget az energetikai számítással!","")</f>
        <v>&lt;-- Kérjük vesse össze az alsó födémsíkra eső hőszigetelőanyag mennyiséget az energetikai számítással!</v>
      </c>
      <c r="N1" s="207"/>
      <c r="O1" s="207"/>
      <c r="P1" s="207"/>
      <c r="Q1" s="207"/>
      <c r="R1" s="207"/>
      <c r="S1" s="207"/>
    </row>
    <row r="2" spans="1:19" ht="18.75" customHeight="1" x14ac:dyDescent="0.2">
      <c r="A2" s="1130">
        <f>'Árajánlat összesítő'!B1</f>
        <v>0</v>
      </c>
      <c r="B2" s="1131"/>
      <c r="C2" s="1131"/>
      <c r="D2" s="1131"/>
      <c r="E2" s="1131"/>
      <c r="F2" s="1128" t="s">
        <v>32</v>
      </c>
      <c r="G2" s="1128"/>
      <c r="H2" s="1128"/>
      <c r="I2" s="1129"/>
      <c r="J2" s="186"/>
      <c r="K2" s="186"/>
      <c r="M2" s="466"/>
    </row>
    <row r="3" spans="1:19" s="5" customFormat="1" ht="26.25" thickBot="1" x14ac:dyDescent="0.25">
      <c r="A3" s="834" t="s">
        <v>6</v>
      </c>
      <c r="B3" s="752" t="s">
        <v>307</v>
      </c>
      <c r="C3" s="753" t="s">
        <v>69</v>
      </c>
      <c r="D3" s="754" t="s">
        <v>348</v>
      </c>
      <c r="E3" s="754" t="s">
        <v>9</v>
      </c>
      <c r="F3" s="835" t="s">
        <v>10</v>
      </c>
      <c r="G3" s="835" t="s">
        <v>34</v>
      </c>
      <c r="H3" s="835" t="s">
        <v>12</v>
      </c>
      <c r="I3" s="836" t="s">
        <v>13</v>
      </c>
      <c r="J3" s="361" t="s">
        <v>0</v>
      </c>
      <c r="K3" s="361" t="s">
        <v>1</v>
      </c>
      <c r="L3" s="385"/>
      <c r="M3" s="84" t="s">
        <v>37</v>
      </c>
    </row>
    <row r="4" spans="1:19" ht="27.75" customHeight="1" thickBot="1" x14ac:dyDescent="0.25">
      <c r="A4" s="1121" t="s">
        <v>268</v>
      </c>
      <c r="B4" s="1122"/>
      <c r="C4" s="1122"/>
      <c r="D4" s="1122"/>
      <c r="E4" s="1122"/>
      <c r="F4" s="1122"/>
      <c r="G4" s="1122"/>
      <c r="H4" s="1122"/>
      <c r="I4" s="1123"/>
      <c r="J4" s="256"/>
      <c r="K4" s="256"/>
      <c r="L4" s="311"/>
      <c r="M4" s="467"/>
    </row>
    <row r="5" spans="1:19" s="5" customFormat="1" ht="15.75" x14ac:dyDescent="0.2">
      <c r="A5" s="1124">
        <v>1</v>
      </c>
      <c r="B5" s="489"/>
      <c r="C5" s="490"/>
      <c r="D5" s="1105"/>
      <c r="E5" s="1096" t="s">
        <v>23</v>
      </c>
      <c r="F5" s="1094"/>
      <c r="G5" s="1094"/>
      <c r="H5" s="1125">
        <f>D5*F5</f>
        <v>0</v>
      </c>
      <c r="I5" s="1126">
        <f>D5*G5</f>
        <v>0</v>
      </c>
      <c r="J5" s="196">
        <f>SUM(H5:I5)</f>
        <v>0</v>
      </c>
      <c r="K5" s="196">
        <f>J5*1.27</f>
        <v>0</v>
      </c>
      <c r="L5" s="276"/>
      <c r="M5" s="1120"/>
    </row>
    <row r="6" spans="1:19" s="5" customFormat="1" ht="55.5" customHeight="1" x14ac:dyDescent="0.2">
      <c r="A6" s="1115"/>
      <c r="B6" s="508" t="s">
        <v>185</v>
      </c>
      <c r="C6" s="480"/>
      <c r="D6" s="1106"/>
      <c r="E6" s="1097"/>
      <c r="F6" s="1095"/>
      <c r="G6" s="1095"/>
      <c r="H6" s="1099"/>
      <c r="I6" s="1098"/>
      <c r="J6" s="194"/>
      <c r="K6" s="194"/>
      <c r="L6" s="296" t="e">
        <f>K5/'Árajánlat összesítő'!$D$5</f>
        <v>#DIV/0!</v>
      </c>
      <c r="M6" s="1120"/>
    </row>
    <row r="7" spans="1:19" s="5" customFormat="1" ht="15.75" x14ac:dyDescent="0.2">
      <c r="A7" s="1115">
        <v>2</v>
      </c>
      <c r="B7" s="478"/>
      <c r="C7" s="479"/>
      <c r="D7" s="1106"/>
      <c r="E7" s="1097" t="s">
        <v>23</v>
      </c>
      <c r="F7" s="1095"/>
      <c r="G7" s="1095"/>
      <c r="H7" s="1099">
        <f>D7*F7</f>
        <v>0</v>
      </c>
      <c r="I7" s="1098">
        <f>D7*G7</f>
        <v>0</v>
      </c>
      <c r="J7" s="196">
        <f>SUM(H7:I7)</f>
        <v>0</v>
      </c>
      <c r="K7" s="196">
        <f>J7*1.27</f>
        <v>0</v>
      </c>
      <c r="L7" s="276"/>
      <c r="M7" s="1120"/>
    </row>
    <row r="8" spans="1:19" s="5" customFormat="1" ht="55.5" customHeight="1" x14ac:dyDescent="0.2">
      <c r="A8" s="1115"/>
      <c r="B8" s="508" t="s">
        <v>185</v>
      </c>
      <c r="C8" s="480"/>
      <c r="D8" s="1106"/>
      <c r="E8" s="1097"/>
      <c r="F8" s="1095"/>
      <c r="G8" s="1095"/>
      <c r="H8" s="1099"/>
      <c r="I8" s="1098"/>
      <c r="J8" s="194"/>
      <c r="K8" s="194"/>
      <c r="L8" s="322" t="e">
        <f>K7/'Árajánlat összesítő'!$D$5</f>
        <v>#DIV/0!</v>
      </c>
      <c r="M8" s="1120"/>
    </row>
    <row r="9" spans="1:19" s="5" customFormat="1" ht="57.75" customHeight="1" thickBot="1" x14ac:dyDescent="0.25">
      <c r="A9" s="735">
        <v>3</v>
      </c>
      <c r="B9" s="608" t="s">
        <v>189</v>
      </c>
      <c r="C9" s="609"/>
      <c r="D9" s="610"/>
      <c r="E9" s="608" t="s">
        <v>26</v>
      </c>
      <c r="F9" s="737"/>
      <c r="G9" s="737"/>
      <c r="H9" s="728">
        <f>D9*F9</f>
        <v>0</v>
      </c>
      <c r="I9" s="730">
        <f>D9*G9</f>
        <v>0</v>
      </c>
      <c r="J9" s="196">
        <f>SUM(H9:I9)</f>
        <v>0</v>
      </c>
      <c r="K9" s="196">
        <f>J9*1.27</f>
        <v>0</v>
      </c>
      <c r="L9" s="322"/>
      <c r="M9" s="318"/>
    </row>
    <row r="10" spans="1:19" s="5" customFormat="1" ht="16.5" thickTop="1" x14ac:dyDescent="0.2">
      <c r="A10" s="942">
        <v>4</v>
      </c>
      <c r="B10" s="560"/>
      <c r="C10" s="364"/>
      <c r="D10" s="352"/>
      <c r="E10" s="560"/>
      <c r="F10" s="951"/>
      <c r="G10" s="951"/>
      <c r="H10" s="975">
        <f>D10*F10</f>
        <v>0</v>
      </c>
      <c r="I10" s="976">
        <f>D10*G10</f>
        <v>0</v>
      </c>
      <c r="J10" s="186">
        <f>SUM(H10:I10)</f>
        <v>0</v>
      </c>
      <c r="K10" s="186">
        <f>J10*1.27</f>
        <v>0</v>
      </c>
      <c r="L10" s="290"/>
      <c r="M10" s="941"/>
    </row>
    <row r="11" spans="1:19" ht="16.5" thickBot="1" x14ac:dyDescent="0.25">
      <c r="A11" s="953">
        <v>5</v>
      </c>
      <c r="B11" s="509"/>
      <c r="C11" s="492"/>
      <c r="D11" s="510"/>
      <c r="E11" s="511"/>
      <c r="F11" s="512"/>
      <c r="G11" s="512"/>
      <c r="H11" s="977">
        <f>D11*F11</f>
        <v>0</v>
      </c>
      <c r="I11" s="978">
        <f>D11*G11</f>
        <v>0</v>
      </c>
      <c r="J11" s="186">
        <f>SUM(H11:I11)</f>
        <v>0</v>
      </c>
      <c r="K11" s="186">
        <f>J11*1.27</f>
        <v>0</v>
      </c>
      <c r="M11" s="941"/>
    </row>
    <row r="12" spans="1:19" s="387" customFormat="1" ht="21.75" customHeight="1" thickBot="1" x14ac:dyDescent="0.25">
      <c r="A12" s="1118" t="s">
        <v>321</v>
      </c>
      <c r="B12" s="1119"/>
      <c r="C12" s="740"/>
      <c r="D12" s="846"/>
      <c r="E12" s="742"/>
      <c r="F12" s="743"/>
      <c r="G12" s="744"/>
      <c r="H12" s="496">
        <f>ROUND(SUM(H5:H11),0)</f>
        <v>0</v>
      </c>
      <c r="I12" s="497">
        <f>ROUND(SUM(I5:I11),0)</f>
        <v>0</v>
      </c>
      <c r="J12" s="386">
        <f>ROUND(SUM(J5:J11),0)</f>
        <v>0</v>
      </c>
      <c r="K12" s="386">
        <f>ROUND(SUM(K5:K11),0)</f>
        <v>0</v>
      </c>
      <c r="L12" s="500"/>
      <c r="M12" s="473"/>
    </row>
    <row r="13" spans="1:19" ht="27.75" customHeight="1" thickBot="1" x14ac:dyDescent="0.25">
      <c r="A13" s="1121" t="s">
        <v>267</v>
      </c>
      <c r="B13" s="1122"/>
      <c r="C13" s="1122"/>
      <c r="D13" s="1122"/>
      <c r="E13" s="1122"/>
      <c r="F13" s="1122"/>
      <c r="G13" s="1122"/>
      <c r="H13" s="1122"/>
      <c r="I13" s="1123"/>
      <c r="J13" s="256"/>
      <c r="K13" s="256"/>
      <c r="L13" s="311"/>
      <c r="M13" s="467"/>
    </row>
    <row r="14" spans="1:19" ht="15.75" x14ac:dyDescent="0.2">
      <c r="A14" s="1116">
        <v>1</v>
      </c>
      <c r="B14" s="489"/>
      <c r="C14" s="490"/>
      <c r="D14" s="1105"/>
      <c r="E14" s="1096" t="s">
        <v>23</v>
      </c>
      <c r="F14" s="1094"/>
      <c r="G14" s="1094"/>
      <c r="H14" s="1125">
        <f>D14*F14</f>
        <v>0</v>
      </c>
      <c r="I14" s="1126">
        <f>D14*G14</f>
        <v>0</v>
      </c>
      <c r="J14" s="196">
        <f>SUM(H14:I14)</f>
        <v>0</v>
      </c>
      <c r="K14" s="196">
        <f>J14*1.27</f>
        <v>0</v>
      </c>
      <c r="M14" s="1120"/>
    </row>
    <row r="15" spans="1:19" ht="63.75" x14ac:dyDescent="0.2">
      <c r="A15" s="1117"/>
      <c r="B15" s="487" t="s">
        <v>190</v>
      </c>
      <c r="C15" s="480"/>
      <c r="D15" s="1106"/>
      <c r="E15" s="1097"/>
      <c r="F15" s="1095"/>
      <c r="G15" s="1095"/>
      <c r="H15" s="1099"/>
      <c r="I15" s="1098"/>
      <c r="J15" s="196"/>
      <c r="K15" s="196"/>
      <c r="M15" s="1120"/>
    </row>
    <row r="16" spans="1:19" ht="25.5" x14ac:dyDescent="0.2">
      <c r="A16" s="713">
        <v>2</v>
      </c>
      <c r="B16" s="27" t="s">
        <v>166</v>
      </c>
      <c r="C16" s="261"/>
      <c r="D16" s="357"/>
      <c r="E16" s="843" t="s">
        <v>26</v>
      </c>
      <c r="F16" s="711"/>
      <c r="G16" s="711"/>
      <c r="H16" s="715">
        <f>D16*F16</f>
        <v>0</v>
      </c>
      <c r="I16" s="710">
        <f>D16*G16</f>
        <v>0</v>
      </c>
      <c r="J16" s="196">
        <f>SUM(H16:I16)</f>
        <v>0</v>
      </c>
      <c r="K16" s="196">
        <f>J16*1.27</f>
        <v>0</v>
      </c>
      <c r="M16" s="467"/>
    </row>
    <row r="17" spans="1:13" ht="15.75" x14ac:dyDescent="0.2">
      <c r="A17" s="943">
        <v>3</v>
      </c>
      <c r="B17" s="485"/>
      <c r="C17" s="486"/>
      <c r="D17" s="357"/>
      <c r="E17" s="358"/>
      <c r="F17" s="355"/>
      <c r="G17" s="355"/>
      <c r="H17" s="971">
        <f>D17*F17</f>
        <v>0</v>
      </c>
      <c r="I17" s="972">
        <f>D17*G17</f>
        <v>0</v>
      </c>
      <c r="J17" s="186">
        <f>SUM(H17:I17)</f>
        <v>0</v>
      </c>
      <c r="K17" s="186">
        <f>J17*1.27</f>
        <v>0</v>
      </c>
      <c r="M17" s="467"/>
    </row>
    <row r="18" spans="1:13" ht="14.25" customHeight="1" thickBot="1" x14ac:dyDescent="0.25">
      <c r="A18" s="953">
        <v>4</v>
      </c>
      <c r="B18" s="509"/>
      <c r="C18" s="492"/>
      <c r="D18" s="510"/>
      <c r="E18" s="511"/>
      <c r="F18" s="512"/>
      <c r="G18" s="512"/>
      <c r="H18" s="977">
        <f>D18*F18</f>
        <v>0</v>
      </c>
      <c r="I18" s="978">
        <f>D18*G18</f>
        <v>0</v>
      </c>
      <c r="J18" s="186">
        <f>SUM(H18:I18)</f>
        <v>0</v>
      </c>
      <c r="K18" s="186">
        <f>J18*1.27</f>
        <v>0</v>
      </c>
      <c r="M18" s="467"/>
    </row>
    <row r="19" spans="1:13" s="387" customFormat="1" ht="21.75" customHeight="1" thickBot="1" x14ac:dyDescent="0.25">
      <c r="A19" s="1110" t="s">
        <v>322</v>
      </c>
      <c r="B19" s="1111"/>
      <c r="C19" s="745"/>
      <c r="D19" s="847"/>
      <c r="E19" s="829"/>
      <c r="F19" s="823"/>
      <c r="G19" s="824"/>
      <c r="H19" s="494">
        <f>ROUND(SUM(H14:H18),0)</f>
        <v>0</v>
      </c>
      <c r="I19" s="495">
        <f>ROUND(SUM(I14:I18),0)</f>
        <v>0</v>
      </c>
      <c r="J19" s="413">
        <f>ROUND(SUM(J14:J18),0)</f>
        <v>0</v>
      </c>
      <c r="K19" s="413">
        <f>ROUND(SUM(K14:K18),0)</f>
        <v>0</v>
      </c>
      <c r="L19" s="501"/>
      <c r="M19" s="502"/>
    </row>
    <row r="20" spans="1:13" s="387" customFormat="1" ht="28.5" customHeight="1" thickTop="1" thickBot="1" x14ac:dyDescent="0.25">
      <c r="A20" s="1112" t="s">
        <v>20</v>
      </c>
      <c r="B20" s="1113"/>
      <c r="C20" s="1113"/>
      <c r="D20" s="1113"/>
      <c r="E20" s="1113"/>
      <c r="F20" s="1113"/>
      <c r="G20" s="1114"/>
      <c r="H20" s="498">
        <f>H12+H19</f>
        <v>0</v>
      </c>
      <c r="I20" s="499">
        <f>I12+I19</f>
        <v>0</v>
      </c>
      <c r="J20" s="413">
        <f>J12+J19</f>
        <v>0</v>
      </c>
      <c r="K20" s="413">
        <f>K12+K19</f>
        <v>0</v>
      </c>
      <c r="L20" s="501"/>
      <c r="M20" s="502"/>
    </row>
    <row r="21" spans="1:13" ht="12.75" customHeight="1" thickTop="1" x14ac:dyDescent="0.2">
      <c r="A21" s="1109" t="s">
        <v>28</v>
      </c>
      <c r="B21" s="1109"/>
      <c r="C21" s="729"/>
      <c r="D21" s="195"/>
      <c r="E21" s="207"/>
      <c r="F21" s="267"/>
      <c r="G21" s="267"/>
      <c r="H21" s="267"/>
      <c r="I21" s="267"/>
      <c r="M21" s="467"/>
    </row>
    <row r="22" spans="1:13" ht="16.5" customHeight="1" x14ac:dyDescent="0.2">
      <c r="A22" s="1108" t="s">
        <v>269</v>
      </c>
      <c r="B22" s="1108"/>
      <c r="C22" s="1101">
        <f>SUM(K12)</f>
        <v>0</v>
      </c>
      <c r="D22" s="1101"/>
      <c r="E22" s="12"/>
      <c r="F22" s="203"/>
      <c r="G22" s="203"/>
      <c r="H22" s="203"/>
      <c r="I22" s="203"/>
      <c r="J22" s="186"/>
      <c r="K22" s="186"/>
      <c r="L22" s="311"/>
      <c r="M22" s="619"/>
    </row>
    <row r="23" spans="1:13" ht="3.75" customHeight="1" x14ac:dyDescent="0.2">
      <c r="A23" s="475"/>
      <c r="B23" s="207"/>
      <c r="C23" s="259"/>
      <c r="D23" s="280"/>
      <c r="E23" s="12"/>
      <c r="F23" s="203"/>
      <c r="G23" s="203"/>
      <c r="H23" s="203"/>
      <c r="I23" s="203"/>
      <c r="J23" s="186"/>
      <c r="K23" s="186"/>
      <c r="L23" s="311"/>
      <c r="M23" s="619"/>
    </row>
    <row r="24" spans="1:13" ht="16.5" customHeight="1" x14ac:dyDescent="0.2">
      <c r="A24" s="1107" t="s">
        <v>270</v>
      </c>
      <c r="B24" s="1107"/>
      <c r="C24" s="1102">
        <f>SUM(K19)</f>
        <v>0</v>
      </c>
      <c r="D24" s="1102"/>
      <c r="E24" s="12"/>
      <c r="F24" s="203"/>
      <c r="G24" s="203"/>
      <c r="H24" s="203"/>
      <c r="I24" s="203"/>
      <c r="J24" s="186"/>
      <c r="K24" s="186"/>
      <c r="L24" s="311"/>
      <c r="M24" s="619"/>
    </row>
    <row r="25" spans="1:13" ht="3.75" customHeight="1" x14ac:dyDescent="0.2">
      <c r="A25" s="475"/>
      <c r="B25" s="207"/>
      <c r="C25" s="259"/>
      <c r="D25" s="280"/>
      <c r="E25" s="12"/>
      <c r="F25" s="203"/>
      <c r="G25" s="203"/>
      <c r="H25" s="203"/>
      <c r="I25" s="203"/>
      <c r="J25" s="186"/>
      <c r="K25" s="186"/>
      <c r="L25" s="311"/>
      <c r="M25" s="619"/>
    </row>
    <row r="26" spans="1:13" ht="16.5" customHeight="1" x14ac:dyDescent="0.25">
      <c r="A26" s="1100" t="s">
        <v>141</v>
      </c>
      <c r="B26" s="1100"/>
      <c r="C26" s="1103">
        <f>SUM(C22:D25)</f>
        <v>0</v>
      </c>
      <c r="D26" s="1104"/>
      <c r="E26" s="476" t="str">
        <f>IF(C26=K20,"","Hiba!")</f>
        <v/>
      </c>
      <c r="F26" s="203"/>
      <c r="G26" s="203"/>
      <c r="H26" s="203"/>
      <c r="I26" s="203"/>
      <c r="J26" s="186"/>
      <c r="K26" s="186"/>
      <c r="L26" s="311"/>
      <c r="M26" s="619"/>
    </row>
    <row r="27" spans="1:13" x14ac:dyDescent="0.2">
      <c r="M27" s="467"/>
    </row>
    <row r="36" spans="1:13" x14ac:dyDescent="0.2">
      <c r="M36" s="506"/>
    </row>
    <row r="45" spans="1:13" x14ac:dyDescent="0.2">
      <c r="L45" s="291"/>
    </row>
    <row r="47" spans="1:13" x14ac:dyDescent="0.2">
      <c r="A47" s="507"/>
    </row>
  </sheetData>
  <sheetProtection password="C90E" sheet="1" formatRows="0" insertRows="0"/>
  <customSheetViews>
    <customSheetView guid="{9DBB59B6-7CA7-4085-97B7-26C01D2F3151}" showPageBreaks="1" printArea="1" hiddenColumns="1" view="pageBreakPreview">
      <pane xSplit="1" ySplit="3" topLeftCell="B4" activePane="bottomRight" state="frozen"/>
      <selection pane="bottomRight" activeCell="H17" sqref="H17"/>
      <pageMargins left="0.23622047244094491" right="0.23622047244094491" top="0.86614173228346458" bottom="0.43307086614173229" header="0.43307086614173229" footer="0.27559055118110237"/>
      <printOptions horizontalCentered="1"/>
      <pageSetup paperSize="9" scale="75" orientation="portrait" r:id="rId1"/>
      <headerFooter>
        <oddHeader>&amp;L&amp;"Arial,Félkövér dőlt"&amp;12Árajánlat&amp;R&amp;"Arial,Félkövér dőlt"&amp;12Pince-/ Árkád-/ Szerelőszinti födém hőszigetelési munkálatok</oddHeader>
        <oddFooter>&amp;L&amp;"Arial CE,Dőlt"&amp;D&amp;R&amp;"Arial CE,Dőlt"&amp;P / &amp;N</oddFooter>
      </headerFooter>
    </customSheetView>
    <customSheetView guid="{EE51D86B-4CFE-43E2-AFCF-72BE57CFC368}" showRuler="0">
      <pane xSplit="2" ySplit="2" topLeftCell="C3" activePane="bottomRight" state="frozen"/>
      <selection pane="bottomRight" activeCell="C9" sqref="C9"/>
      <pageMargins left="0.51181102362204722" right="0.43307086614173229" top="0.98425196850393704" bottom="0.98425196850393704" header="0.51181102362204722" footer="0.51181102362204722"/>
      <printOptions horizontalCentered="1"/>
      <pageSetup paperSize="9" scale="80" orientation="portrait" r:id="rId2"/>
      <headerFooter alignWithMargins="0">
        <oddHeader>&amp;C&amp;"Times New Roman,Félkövér"&amp;12Költségvetés&amp;R&amp;"Times New Roman,Félkövér"&amp;12Pincefödém hőszigetelés</oddHeader>
      </headerFooter>
    </customSheetView>
  </customSheetViews>
  <mergeCells count="39">
    <mergeCell ref="H5:H6"/>
    <mergeCell ref="A21:B21"/>
    <mergeCell ref="A1:G1"/>
    <mergeCell ref="E14:E15"/>
    <mergeCell ref="F14:F15"/>
    <mergeCell ref="G14:G15"/>
    <mergeCell ref="G7:G8"/>
    <mergeCell ref="A4:I4"/>
    <mergeCell ref="E7:E8"/>
    <mergeCell ref="F7:F8"/>
    <mergeCell ref="H7:H8"/>
    <mergeCell ref="F2:I2"/>
    <mergeCell ref="A2:E2"/>
    <mergeCell ref="A14:A15"/>
    <mergeCell ref="A7:A8"/>
    <mergeCell ref="A20:G20"/>
    <mergeCell ref="A19:B19"/>
    <mergeCell ref="A26:B26"/>
    <mergeCell ref="C22:D22"/>
    <mergeCell ref="C24:D24"/>
    <mergeCell ref="C26:D26"/>
    <mergeCell ref="A22:B22"/>
    <mergeCell ref="A24:B24"/>
    <mergeCell ref="M14:M15"/>
    <mergeCell ref="G5:G6"/>
    <mergeCell ref="A12:B12"/>
    <mergeCell ref="M5:M6"/>
    <mergeCell ref="M7:M8"/>
    <mergeCell ref="A5:A6"/>
    <mergeCell ref="I7:I8"/>
    <mergeCell ref="D14:D15"/>
    <mergeCell ref="I14:I15"/>
    <mergeCell ref="A13:I13"/>
    <mergeCell ref="I5:I6"/>
    <mergeCell ref="D7:D8"/>
    <mergeCell ref="H14:H15"/>
    <mergeCell ref="D5:D6"/>
    <mergeCell ref="E5:E6"/>
    <mergeCell ref="F5:F6"/>
  </mergeCells>
  <phoneticPr fontId="2" type="noConversion"/>
  <dataValidations count="1">
    <dataValidation type="decimal" showInputMessage="1" showErrorMessage="1" sqref="D14:D18 D5:D11 F5:G11 F14:G18">
      <formula1>0</formula1>
      <formula2>1000000000</formula2>
    </dataValidation>
  </dataValidations>
  <printOptions horizontalCentered="1"/>
  <pageMargins left="0.23622047244094491" right="0.23622047244094491" top="0.86614173228346458" bottom="0.43307086614173229" header="0.43307086614173229" footer="0.27559055118110237"/>
  <pageSetup paperSize="9" scale="75" orientation="portrait" r:id="rId3"/>
  <headerFooter>
    <oddHeader>&amp;L&amp;"Arial,Félkövér dőlt"&amp;12Árajánlat&amp;R&amp;"Arial,Félkövér dőlt"&amp;12Pince-/ Árkád-/ Szerelőszinti födém hőszigetelési munkálatok</oddHeader>
    <oddFooter>&amp;L&amp;"Arial CE,Dőlt"&amp;D&amp;R&amp;"Arial CE,Dőlt"&amp;P / &amp;N</oddFooter>
  </headerFooter>
  <ignoredErrors>
    <ignoredError sqref="H10:I11 K10:K12 J10:J11 A2:I4" unlockedFormula="1"/>
    <ignoredError sqref="L6:L8" evalError="1"/>
  </ignoredErrors>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4"/>
  <dimension ref="A1:S45"/>
  <sheetViews>
    <sheetView view="pageBreakPreview" zoomScaleSheetLayoutView="100" workbookViewId="0">
      <pane xSplit="1" ySplit="3" topLeftCell="B4" activePane="bottomRight" state="frozen"/>
      <selection activeCell="I33" sqref="I33:J33"/>
      <selection pane="topRight" activeCell="I33" sqref="I33:J33"/>
      <selection pane="bottomLeft" activeCell="I33" sqref="I33:J33"/>
      <selection pane="bottomRight" activeCell="B9" sqref="B9"/>
    </sheetView>
  </sheetViews>
  <sheetFormatPr defaultRowHeight="12.75" x14ac:dyDescent="0.2"/>
  <cols>
    <col min="1" max="1" width="3.7109375" style="84" customWidth="1"/>
    <col min="2" max="2" width="55.7109375" style="23" customWidth="1"/>
    <col min="3" max="3" width="6.85546875" style="23" bestFit="1" customWidth="1"/>
    <col min="4" max="4" width="8.7109375" style="281" customWidth="1"/>
    <col min="5" max="5" width="6.140625" style="23" bestFit="1" customWidth="1"/>
    <col min="6" max="7" width="8.5703125" style="11" customWidth="1"/>
    <col min="8" max="9" width="12.85546875" style="11" customWidth="1"/>
    <col min="10" max="10" width="13.140625" style="503" hidden="1" customWidth="1"/>
    <col min="11" max="11" width="13.5703125" style="503" hidden="1" customWidth="1"/>
    <col min="12" max="12" width="12" style="290" hidden="1" customWidth="1"/>
    <col min="13" max="13" width="30.7109375" style="318" customWidth="1"/>
    <col min="14" max="16384" width="9.140625" style="23"/>
  </cols>
  <sheetData>
    <row r="1" spans="1:19" s="2" customFormat="1" ht="21.75" customHeight="1" thickBot="1" x14ac:dyDescent="0.25">
      <c r="A1" s="1127" t="str">
        <f>'Árajánlat összesítő'!B11</f>
        <v>Zárófödém / Tető hő- és vízszigetelési munkálatok</v>
      </c>
      <c r="B1" s="1127"/>
      <c r="C1" s="1127"/>
      <c r="D1" s="1127"/>
      <c r="E1" s="1127"/>
      <c r="F1" s="1127"/>
      <c r="G1" s="1127"/>
      <c r="H1" s="876">
        <f>D5+D7+D9+D24</f>
        <v>0</v>
      </c>
      <c r="I1" s="872" t="s">
        <v>352</v>
      </c>
      <c r="J1" s="196"/>
      <c r="K1" s="196"/>
      <c r="L1" s="732"/>
      <c r="M1" s="465" t="str">
        <f>IF(I4="","&lt;-- Kérjük vesse össze az felső födémsíkra eső hőszigetelőanyag mennyiséget az energetikai számítással!","")</f>
        <v>&lt;-- Kérjük vesse össze az felső födémsíkra eső hőszigetelőanyag mennyiséget az energetikai számítással!</v>
      </c>
      <c r="N1" s="207"/>
      <c r="O1" s="207"/>
      <c r="P1" s="207"/>
      <c r="Q1" s="207"/>
      <c r="R1" s="207"/>
      <c r="S1" s="207"/>
    </row>
    <row r="2" spans="1:19" s="2" customFormat="1" ht="20.25" customHeight="1" x14ac:dyDescent="0.2">
      <c r="A2" s="1130">
        <f>'Árajánlat összesítő'!B1</f>
        <v>0</v>
      </c>
      <c r="B2" s="1131"/>
      <c r="C2" s="1131"/>
      <c r="D2" s="1131"/>
      <c r="E2" s="1131"/>
      <c r="F2" s="1128" t="s">
        <v>32</v>
      </c>
      <c r="G2" s="1128"/>
      <c r="H2" s="1128"/>
      <c r="I2" s="1129"/>
      <c r="J2" s="186"/>
      <c r="K2" s="186"/>
      <c r="L2" s="290"/>
      <c r="M2" s="466"/>
    </row>
    <row r="3" spans="1:19" s="84" customFormat="1" ht="26.25" thickBot="1" x14ac:dyDescent="0.25">
      <c r="A3" s="834" t="s">
        <v>6</v>
      </c>
      <c r="B3" s="752" t="s">
        <v>307</v>
      </c>
      <c r="C3" s="753" t="s">
        <v>69</v>
      </c>
      <c r="D3" s="754" t="s">
        <v>348</v>
      </c>
      <c r="E3" s="754" t="s">
        <v>9</v>
      </c>
      <c r="F3" s="835" t="s">
        <v>10</v>
      </c>
      <c r="G3" s="835" t="s">
        <v>34</v>
      </c>
      <c r="H3" s="835" t="s">
        <v>12</v>
      </c>
      <c r="I3" s="836" t="s">
        <v>13</v>
      </c>
      <c r="J3" s="361" t="s">
        <v>0</v>
      </c>
      <c r="K3" s="361" t="s">
        <v>1</v>
      </c>
      <c r="L3" s="385"/>
      <c r="M3" s="84" t="s">
        <v>37</v>
      </c>
    </row>
    <row r="4" spans="1:19" s="2" customFormat="1" ht="27.75" customHeight="1" thickBot="1" x14ac:dyDescent="0.25">
      <c r="A4" s="1121" t="s">
        <v>268</v>
      </c>
      <c r="B4" s="1122"/>
      <c r="C4" s="1122"/>
      <c r="D4" s="1122"/>
      <c r="E4" s="1122"/>
      <c r="F4" s="1122"/>
      <c r="G4" s="1122"/>
      <c r="H4" s="1122"/>
      <c r="I4" s="1123"/>
      <c r="J4" s="256"/>
      <c r="K4" s="256"/>
      <c r="L4" s="311"/>
      <c r="M4" s="467"/>
    </row>
    <row r="5" spans="1:19" ht="17.25" customHeight="1" x14ac:dyDescent="0.2">
      <c r="A5" s="1133">
        <v>1</v>
      </c>
      <c r="B5" s="489"/>
      <c r="C5" s="490"/>
      <c r="D5" s="1105"/>
      <c r="E5" s="1096" t="s">
        <v>23</v>
      </c>
      <c r="F5" s="1094"/>
      <c r="G5" s="1094"/>
      <c r="H5" s="1125">
        <f>D5*F5</f>
        <v>0</v>
      </c>
      <c r="I5" s="1126">
        <f>D5*G5</f>
        <v>0</v>
      </c>
      <c r="J5" s="196">
        <f>SUM(H5:I5)</f>
        <v>0</v>
      </c>
      <c r="K5" s="196">
        <f>J5*1.27</f>
        <v>0</v>
      </c>
      <c r="L5" s="196"/>
      <c r="M5" s="1120"/>
    </row>
    <row r="6" spans="1:19" ht="78" customHeight="1" x14ac:dyDescent="0.2">
      <c r="A6" s="1132"/>
      <c r="B6" s="962" t="s">
        <v>417</v>
      </c>
      <c r="C6" s="261"/>
      <c r="D6" s="1106"/>
      <c r="E6" s="1097"/>
      <c r="F6" s="1095"/>
      <c r="G6" s="1095"/>
      <c r="H6" s="1099"/>
      <c r="I6" s="1098"/>
      <c r="J6" s="196"/>
      <c r="K6" s="196"/>
      <c r="L6" s="296" t="e">
        <f>K5/'Árajánlat összesítő'!$D$5</f>
        <v>#DIV/0!</v>
      </c>
      <c r="M6" s="1120"/>
    </row>
    <row r="7" spans="1:19" ht="17.25" customHeight="1" x14ac:dyDescent="0.2">
      <c r="A7" s="1132">
        <v>2</v>
      </c>
      <c r="B7" s="478"/>
      <c r="C7" s="479"/>
      <c r="D7" s="1106"/>
      <c r="E7" s="1097" t="s">
        <v>23</v>
      </c>
      <c r="F7" s="1095"/>
      <c r="G7" s="1095"/>
      <c r="H7" s="1099">
        <f>D7*F7</f>
        <v>0</v>
      </c>
      <c r="I7" s="1098">
        <f>D7*G7</f>
        <v>0</v>
      </c>
      <c r="J7" s="196">
        <f>SUM(H7:I7)</f>
        <v>0</v>
      </c>
      <c r="K7" s="196">
        <f>J7*1.27</f>
        <v>0</v>
      </c>
      <c r="L7" s="276"/>
      <c r="M7" s="1120"/>
    </row>
    <row r="8" spans="1:19" ht="38.25" x14ac:dyDescent="0.2">
      <c r="A8" s="1132"/>
      <c r="B8" s="516" t="s">
        <v>350</v>
      </c>
      <c r="C8" s="261"/>
      <c r="D8" s="1106"/>
      <c r="E8" s="1097"/>
      <c r="F8" s="1095"/>
      <c r="G8" s="1095"/>
      <c r="H8" s="1099"/>
      <c r="I8" s="1098"/>
      <c r="J8" s="196"/>
      <c r="K8" s="196"/>
      <c r="L8" s="322" t="e">
        <f>K7/'Árajánlat összesítő'!$D$5</f>
        <v>#DIV/0!</v>
      </c>
      <c r="M8" s="1120"/>
    </row>
    <row r="9" spans="1:19" ht="17.25" customHeight="1" x14ac:dyDescent="0.2">
      <c r="A9" s="1132">
        <v>3</v>
      </c>
      <c r="B9" s="478"/>
      <c r="C9" s="479"/>
      <c r="D9" s="1106"/>
      <c r="E9" s="1097" t="s">
        <v>23</v>
      </c>
      <c r="F9" s="1095"/>
      <c r="G9" s="1095"/>
      <c r="H9" s="1099">
        <f>D9*F9</f>
        <v>0</v>
      </c>
      <c r="I9" s="1098">
        <f>D9*G9</f>
        <v>0</v>
      </c>
      <c r="J9" s="196">
        <f>SUM(H9:I9)</f>
        <v>0</v>
      </c>
      <c r="K9" s="196">
        <f>J9*1.27</f>
        <v>0</v>
      </c>
      <c r="L9" s="276"/>
      <c r="M9" s="1120"/>
    </row>
    <row r="10" spans="1:19" ht="51" x14ac:dyDescent="0.2">
      <c r="A10" s="1132"/>
      <c r="B10" s="963" t="s">
        <v>187</v>
      </c>
      <c r="C10" s="482"/>
      <c r="D10" s="1106"/>
      <c r="E10" s="1097"/>
      <c r="F10" s="1095"/>
      <c r="G10" s="1095"/>
      <c r="H10" s="1099"/>
      <c r="I10" s="1098"/>
      <c r="J10" s="196"/>
      <c r="K10" s="196"/>
      <c r="L10" s="322"/>
      <c r="M10" s="1120"/>
    </row>
    <row r="11" spans="1:19" ht="17.25" customHeight="1" x14ac:dyDescent="0.2">
      <c r="A11" s="1132">
        <v>4</v>
      </c>
      <c r="B11" s="478"/>
      <c r="C11" s="479"/>
      <c r="D11" s="1106"/>
      <c r="E11" s="1097" t="s">
        <v>23</v>
      </c>
      <c r="F11" s="1095"/>
      <c r="G11" s="1095"/>
      <c r="H11" s="1099">
        <f>D11*F11</f>
        <v>0</v>
      </c>
      <c r="I11" s="1098">
        <f>D11*G11</f>
        <v>0</v>
      </c>
      <c r="J11" s="196">
        <f>SUM(H11:I11)</f>
        <v>0</v>
      </c>
      <c r="K11" s="196">
        <f>J11*1.27</f>
        <v>0</v>
      </c>
      <c r="L11" s="322"/>
      <c r="M11" s="1120"/>
    </row>
    <row r="12" spans="1:19" ht="63.75" x14ac:dyDescent="0.2">
      <c r="A12" s="1132"/>
      <c r="B12" s="517" t="s">
        <v>188</v>
      </c>
      <c r="C12" s="261"/>
      <c r="D12" s="1106"/>
      <c r="E12" s="1097"/>
      <c r="F12" s="1095"/>
      <c r="G12" s="1095"/>
      <c r="H12" s="1099"/>
      <c r="I12" s="1098"/>
      <c r="J12" s="196"/>
      <c r="K12" s="196"/>
      <c r="L12" s="322"/>
      <c r="M12" s="1120"/>
    </row>
    <row r="13" spans="1:19" ht="17.25" customHeight="1" x14ac:dyDescent="0.2">
      <c r="A13" s="1132">
        <v>5</v>
      </c>
      <c r="B13" s="478"/>
      <c r="C13" s="479"/>
      <c r="D13" s="1106"/>
      <c r="E13" s="1097" t="s">
        <v>23</v>
      </c>
      <c r="F13" s="1095"/>
      <c r="G13" s="1095"/>
      <c r="H13" s="1099">
        <f>D13*F13</f>
        <v>0</v>
      </c>
      <c r="I13" s="1098">
        <f>D13*G13</f>
        <v>0</v>
      </c>
      <c r="J13" s="196">
        <f>SUM(H13:I13)</f>
        <v>0</v>
      </c>
      <c r="K13" s="196">
        <f>J13*1.27</f>
        <v>0</v>
      </c>
      <c r="L13" s="322"/>
      <c r="M13" s="1120"/>
    </row>
    <row r="14" spans="1:19" ht="51" x14ac:dyDescent="0.2">
      <c r="A14" s="1132"/>
      <c r="B14" s="481" t="s">
        <v>186</v>
      </c>
      <c r="C14" s="261"/>
      <c r="D14" s="1106"/>
      <c r="E14" s="1097"/>
      <c r="F14" s="1095"/>
      <c r="G14" s="1095"/>
      <c r="H14" s="1099"/>
      <c r="I14" s="1098"/>
      <c r="J14" s="196"/>
      <c r="K14" s="196"/>
      <c r="L14" s="322"/>
      <c r="M14" s="1120"/>
    </row>
    <row r="15" spans="1:19" s="293" customFormat="1" ht="18.75" x14ac:dyDescent="0.2">
      <c r="A15" s="1132">
        <v>6</v>
      </c>
      <c r="B15" s="478"/>
      <c r="C15" s="261"/>
      <c r="D15" s="1106"/>
      <c r="E15" s="1097" t="s">
        <v>23</v>
      </c>
      <c r="F15" s="1095"/>
      <c r="G15" s="1095"/>
      <c r="H15" s="1099">
        <f>D15*F15</f>
        <v>0</v>
      </c>
      <c r="I15" s="1098">
        <f>D15*G15</f>
        <v>0</v>
      </c>
      <c r="J15" s="196">
        <f>SUM(H15:I15)</f>
        <v>0</v>
      </c>
      <c r="K15" s="196">
        <f>J15*1.27</f>
        <v>0</v>
      </c>
      <c r="L15" s="322"/>
      <c r="M15" s="1120"/>
    </row>
    <row r="16" spans="1:19" s="293" customFormat="1" ht="51" x14ac:dyDescent="0.2">
      <c r="A16" s="1132"/>
      <c r="B16" s="20" t="s">
        <v>191</v>
      </c>
      <c r="C16" s="482"/>
      <c r="D16" s="1106"/>
      <c r="E16" s="1097"/>
      <c r="F16" s="1095"/>
      <c r="G16" s="1095"/>
      <c r="H16" s="1099"/>
      <c r="I16" s="1098"/>
      <c r="J16" s="196"/>
      <c r="K16" s="196"/>
      <c r="L16" s="322"/>
      <c r="M16" s="1120"/>
    </row>
    <row r="17" spans="1:13" s="293" customFormat="1" ht="30" customHeight="1" x14ac:dyDescent="0.2">
      <c r="A17" s="716">
        <v>7</v>
      </c>
      <c r="B17" s="518" t="s">
        <v>192</v>
      </c>
      <c r="C17" s="21"/>
      <c r="D17" s="488"/>
      <c r="E17" s="837"/>
      <c r="F17" s="519"/>
      <c r="G17" s="519"/>
      <c r="H17" s="722"/>
      <c r="I17" s="724"/>
      <c r="J17" s="196"/>
      <c r="K17" s="196"/>
      <c r="L17" s="322"/>
      <c r="M17" s="467"/>
    </row>
    <row r="18" spans="1:13" s="293" customFormat="1" ht="30" customHeight="1" thickBot="1" x14ac:dyDescent="0.25">
      <c r="A18" s="321">
        <v>8</v>
      </c>
      <c r="B18" s="601" t="s">
        <v>193</v>
      </c>
      <c r="C18" s="602"/>
      <c r="D18" s="362"/>
      <c r="E18" s="838" t="s">
        <v>21</v>
      </c>
      <c r="F18" s="363"/>
      <c r="G18" s="363"/>
      <c r="H18" s="733">
        <f>D18*F18</f>
        <v>0</v>
      </c>
      <c r="I18" s="734">
        <f>D18*G18</f>
        <v>0</v>
      </c>
      <c r="J18" s="196">
        <f>SUM(H18:I18)</f>
        <v>0</v>
      </c>
      <c r="K18" s="196">
        <f>J18*1.27</f>
        <v>0</v>
      </c>
      <c r="L18" s="322"/>
      <c r="M18" s="467"/>
    </row>
    <row r="19" spans="1:13" ht="30" customHeight="1" thickTop="1" x14ac:dyDescent="0.2">
      <c r="A19" s="603">
        <v>9</v>
      </c>
      <c r="B19" s="604" t="s">
        <v>33</v>
      </c>
      <c r="C19" s="605"/>
      <c r="D19" s="606"/>
      <c r="E19" s="839" t="s">
        <v>21</v>
      </c>
      <c r="F19" s="607"/>
      <c r="G19" s="607"/>
      <c r="H19" s="264">
        <f>D19*F19</f>
        <v>0</v>
      </c>
      <c r="I19" s="265">
        <f>D19*G19</f>
        <v>0</v>
      </c>
      <c r="J19" s="196">
        <f>SUM(H19:I19)</f>
        <v>0</v>
      </c>
      <c r="K19" s="196">
        <f>J19*1.27</f>
        <v>0</v>
      </c>
      <c r="L19" s="322"/>
    </row>
    <row r="20" spans="1:13" s="293" customFormat="1" ht="14.25" customHeight="1" x14ac:dyDescent="0.2">
      <c r="A20" s="945">
        <v>10</v>
      </c>
      <c r="B20" s="371"/>
      <c r="C20" s="369"/>
      <c r="D20" s="488"/>
      <c r="E20" s="840"/>
      <c r="F20" s="519"/>
      <c r="G20" s="519"/>
      <c r="H20" s="979">
        <f>D20*F20</f>
        <v>0</v>
      </c>
      <c r="I20" s="980">
        <f>D20*G20</f>
        <v>0</v>
      </c>
      <c r="J20" s="186">
        <f>SUM(H20:I20)</f>
        <v>0</v>
      </c>
      <c r="K20" s="186">
        <f>J20*1.27</f>
        <v>0</v>
      </c>
      <c r="L20" s="290"/>
      <c r="M20" s="467"/>
    </row>
    <row r="21" spans="1:13" ht="13.5" thickBot="1" x14ac:dyDescent="0.25">
      <c r="A21" s="321">
        <v>11</v>
      </c>
      <c r="B21" s="491"/>
      <c r="C21" s="491"/>
      <c r="D21" s="351"/>
      <c r="E21" s="841"/>
      <c r="F21" s="363"/>
      <c r="G21" s="363"/>
      <c r="H21" s="977">
        <f>D21*F21</f>
        <v>0</v>
      </c>
      <c r="I21" s="978">
        <f>D21*G21</f>
        <v>0</v>
      </c>
      <c r="J21" s="186">
        <f>SUM(H21:I21)</f>
        <v>0</v>
      </c>
      <c r="K21" s="186">
        <f>J21*1.27</f>
        <v>0</v>
      </c>
      <c r="M21" s="941"/>
    </row>
    <row r="22" spans="1:13" s="514" customFormat="1" ht="22.5" customHeight="1" thickBot="1" x14ac:dyDescent="0.25">
      <c r="A22" s="1118" t="s">
        <v>321</v>
      </c>
      <c r="B22" s="1119"/>
      <c r="C22" s="740"/>
      <c r="D22" s="842"/>
      <c r="E22" s="742"/>
      <c r="F22" s="743"/>
      <c r="G22" s="744"/>
      <c r="H22" s="496">
        <f>ROUND(SUM(H5:H21),0)</f>
        <v>0</v>
      </c>
      <c r="I22" s="497">
        <f>ROUND(SUM(I5:I21),0)</f>
        <v>0</v>
      </c>
      <c r="J22" s="386">
        <f>ROUND(SUM(J5:J21),0)</f>
        <v>0</v>
      </c>
      <c r="K22" s="386">
        <f>ROUND(SUM(K5:K21),0)</f>
        <v>0</v>
      </c>
      <c r="L22" s="500"/>
      <c r="M22" s="473"/>
    </row>
    <row r="23" spans="1:13" s="2" customFormat="1" ht="27.75" customHeight="1" thickBot="1" x14ac:dyDescent="0.25">
      <c r="A23" s="1121" t="s">
        <v>267</v>
      </c>
      <c r="B23" s="1122"/>
      <c r="C23" s="1122"/>
      <c r="D23" s="1122"/>
      <c r="E23" s="1122"/>
      <c r="F23" s="1122"/>
      <c r="G23" s="1122"/>
      <c r="H23" s="1122"/>
      <c r="I23" s="1123"/>
      <c r="J23" s="256"/>
      <c r="K23" s="256"/>
      <c r="L23" s="311"/>
      <c r="M23" s="467"/>
    </row>
    <row r="24" spans="1:13" s="2" customFormat="1" ht="15.75" x14ac:dyDescent="0.2">
      <c r="A24" s="1116">
        <v>1</v>
      </c>
      <c r="B24" s="489"/>
      <c r="C24" s="490"/>
      <c r="D24" s="1105"/>
      <c r="E24" s="1096" t="s">
        <v>23</v>
      </c>
      <c r="F24" s="1094"/>
      <c r="G24" s="1094"/>
      <c r="H24" s="1125">
        <f>D24*F24</f>
        <v>0</v>
      </c>
      <c r="I24" s="1126">
        <f>D24*G24</f>
        <v>0</v>
      </c>
      <c r="J24" s="196">
        <f>SUM(H24:I24)</f>
        <v>0</v>
      </c>
      <c r="K24" s="196">
        <f>J24*1.27</f>
        <v>0</v>
      </c>
      <c r="L24" s="290"/>
      <c r="M24" s="1120"/>
    </row>
    <row r="25" spans="1:13" s="2" customFormat="1" ht="76.5" x14ac:dyDescent="0.2">
      <c r="A25" s="1117"/>
      <c r="B25" s="487" t="s">
        <v>373</v>
      </c>
      <c r="C25" s="480"/>
      <c r="D25" s="1106"/>
      <c r="E25" s="1097"/>
      <c r="F25" s="1095"/>
      <c r="G25" s="1095"/>
      <c r="H25" s="1099"/>
      <c r="I25" s="1098"/>
      <c r="J25" s="196"/>
      <c r="K25" s="196"/>
      <c r="L25" s="291"/>
      <c r="M25" s="1120"/>
    </row>
    <row r="26" spans="1:13" s="293" customFormat="1" ht="18.75" x14ac:dyDescent="0.2">
      <c r="A26" s="1132">
        <v>2</v>
      </c>
      <c r="B26" s="478"/>
      <c r="C26" s="261"/>
      <c r="D26" s="1106"/>
      <c r="E26" s="1097" t="s">
        <v>23</v>
      </c>
      <c r="F26" s="1095"/>
      <c r="G26" s="1095"/>
      <c r="H26" s="1099">
        <f>D26*F26</f>
        <v>0</v>
      </c>
      <c r="I26" s="1098">
        <f>D26*G26</f>
        <v>0</v>
      </c>
      <c r="J26" s="196">
        <f>SUM(H26:I26)</f>
        <v>0</v>
      </c>
      <c r="K26" s="196">
        <f>J26*1.27</f>
        <v>0</v>
      </c>
      <c r="L26" s="290"/>
      <c r="M26" s="1120"/>
    </row>
    <row r="27" spans="1:13" s="293" customFormat="1" ht="63.75" x14ac:dyDescent="0.2">
      <c r="A27" s="1132"/>
      <c r="B27" s="20" t="s">
        <v>194</v>
      </c>
      <c r="C27" s="482"/>
      <c r="D27" s="1106"/>
      <c r="E27" s="1097"/>
      <c r="F27" s="1095"/>
      <c r="G27" s="1095"/>
      <c r="H27" s="1099"/>
      <c r="I27" s="1098"/>
      <c r="J27" s="196"/>
      <c r="K27" s="196"/>
      <c r="L27" s="290"/>
      <c r="M27" s="1120"/>
    </row>
    <row r="28" spans="1:13" ht="18.75" x14ac:dyDescent="0.2">
      <c r="A28" s="713">
        <v>3</v>
      </c>
      <c r="B28" s="27" t="s">
        <v>167</v>
      </c>
      <c r="C28" s="261"/>
      <c r="D28" s="357"/>
      <c r="E28" s="843" t="s">
        <v>26</v>
      </c>
      <c r="F28" s="711"/>
      <c r="G28" s="711"/>
      <c r="H28" s="722">
        <f>D28*F28</f>
        <v>0</v>
      </c>
      <c r="I28" s="724">
        <f>D28*G28</f>
        <v>0</v>
      </c>
      <c r="J28" s="196">
        <f>SUM(H28:I28)</f>
        <v>0</v>
      </c>
      <c r="K28" s="196">
        <f>J28*1.27</f>
        <v>0</v>
      </c>
    </row>
    <row r="29" spans="1:13" x14ac:dyDescent="0.2">
      <c r="A29" s="944">
        <v>4</v>
      </c>
      <c r="B29" s="368"/>
      <c r="C29" s="369"/>
      <c r="D29" s="357"/>
      <c r="E29" s="368"/>
      <c r="F29" s="940"/>
      <c r="G29" s="940"/>
      <c r="H29" s="979">
        <f>D29*F29</f>
        <v>0</v>
      </c>
      <c r="I29" s="980">
        <f>D29*G29</f>
        <v>0</v>
      </c>
      <c r="J29" s="186">
        <f>SUM(H29:I29)</f>
        <v>0</v>
      </c>
      <c r="K29" s="186">
        <f>J29*1.27</f>
        <v>0</v>
      </c>
      <c r="M29" s="941"/>
    </row>
    <row r="30" spans="1:13" ht="13.5" thickBot="1" x14ac:dyDescent="0.25">
      <c r="A30" s="22">
        <v>5</v>
      </c>
      <c r="B30" s="359"/>
      <c r="C30" s="359"/>
      <c r="D30" s="366"/>
      <c r="E30" s="370"/>
      <c r="F30" s="367"/>
      <c r="G30" s="367"/>
      <c r="H30" s="981">
        <f>D30*F30</f>
        <v>0</v>
      </c>
      <c r="I30" s="982">
        <f>D30*G30</f>
        <v>0</v>
      </c>
      <c r="J30" s="186">
        <f>SUM(H30:I30)</f>
        <v>0</v>
      </c>
      <c r="K30" s="186">
        <f>J30*1.27</f>
        <v>0</v>
      </c>
      <c r="M30" s="941"/>
    </row>
    <row r="31" spans="1:13" s="472" customFormat="1" ht="26.25" customHeight="1" thickBot="1" x14ac:dyDescent="0.25">
      <c r="A31" s="1110" t="s">
        <v>322</v>
      </c>
      <c r="B31" s="1111"/>
      <c r="C31" s="745"/>
      <c r="D31" s="844"/>
      <c r="E31" s="829"/>
      <c r="F31" s="823"/>
      <c r="G31" s="824"/>
      <c r="H31" s="494">
        <f>ROUND(SUM(H24:H30),0)</f>
        <v>0</v>
      </c>
      <c r="I31" s="495">
        <f>ROUND(SUM(I24:I30),0)</f>
        <v>0</v>
      </c>
      <c r="J31" s="386">
        <f>ROUND(SUM(J24:J30),0)</f>
        <v>0</v>
      </c>
      <c r="K31" s="386">
        <f>ROUND(SUM(K24:K30),0)</f>
        <v>0</v>
      </c>
      <c r="L31" s="501"/>
      <c r="M31" s="474"/>
    </row>
    <row r="32" spans="1:13" s="415" customFormat="1" ht="26.25" customHeight="1" thickTop="1" thickBot="1" x14ac:dyDescent="0.25">
      <c r="A32" s="1112" t="s">
        <v>20</v>
      </c>
      <c r="B32" s="1113"/>
      <c r="C32" s="1113"/>
      <c r="D32" s="1113"/>
      <c r="E32" s="1113"/>
      <c r="F32" s="1113"/>
      <c r="G32" s="1114"/>
      <c r="H32" s="498">
        <f>H22+H31</f>
        <v>0</v>
      </c>
      <c r="I32" s="499">
        <f>I22+I31</f>
        <v>0</v>
      </c>
      <c r="J32" s="386">
        <f>J22+J31</f>
        <v>0</v>
      </c>
      <c r="K32" s="386">
        <f>K22+K31</f>
        <v>0</v>
      </c>
      <c r="L32" s="501"/>
      <c r="M32" s="515"/>
    </row>
    <row r="33" spans="1:13" ht="12.75" customHeight="1" thickTop="1" x14ac:dyDescent="0.2">
      <c r="A33" s="1109" t="s">
        <v>28</v>
      </c>
      <c r="B33" s="1109"/>
      <c r="C33" s="729"/>
      <c r="D33" s="845"/>
      <c r="E33" s="513"/>
      <c r="F33" s="833"/>
      <c r="G33" s="833"/>
      <c r="H33" s="833" t="s">
        <v>18</v>
      </c>
      <c r="I33" s="833"/>
    </row>
    <row r="34" spans="1:13" s="2" customFormat="1" ht="16.5" customHeight="1" x14ac:dyDescent="0.2">
      <c r="A34" s="1108" t="s">
        <v>269</v>
      </c>
      <c r="B34" s="1108"/>
      <c r="C34" s="1101">
        <f>K22</f>
        <v>0</v>
      </c>
      <c r="D34" s="1101"/>
      <c r="E34" s="12"/>
      <c r="F34" s="203"/>
      <c r="G34" s="203"/>
      <c r="H34" s="203"/>
      <c r="I34" s="203"/>
      <c r="J34" s="186"/>
      <c r="K34" s="186"/>
      <c r="L34" s="311"/>
      <c r="M34" s="619"/>
    </row>
    <row r="35" spans="1:13" s="2" customFormat="1" ht="3.75" customHeight="1" x14ac:dyDescent="0.2">
      <c r="A35" s="475"/>
      <c r="B35" s="207"/>
      <c r="C35" s="259"/>
      <c r="D35" s="280"/>
      <c r="E35" s="12"/>
      <c r="F35" s="203"/>
      <c r="G35" s="203"/>
      <c r="H35" s="203"/>
      <c r="I35" s="203"/>
      <c r="J35" s="186"/>
      <c r="K35" s="186"/>
      <c r="L35" s="311"/>
      <c r="M35" s="619"/>
    </row>
    <row r="36" spans="1:13" s="2" customFormat="1" ht="16.5" customHeight="1" x14ac:dyDescent="0.2">
      <c r="A36" s="1107" t="s">
        <v>270</v>
      </c>
      <c r="B36" s="1107"/>
      <c r="C36" s="1102">
        <f>K31</f>
        <v>0</v>
      </c>
      <c r="D36" s="1102"/>
      <c r="E36" s="12"/>
      <c r="F36" s="203"/>
      <c r="G36" s="203"/>
      <c r="H36" s="203"/>
      <c r="I36" s="203"/>
      <c r="J36" s="186"/>
      <c r="K36" s="186"/>
      <c r="L36" s="311"/>
      <c r="M36" s="619"/>
    </row>
    <row r="37" spans="1:13" s="2" customFormat="1" ht="3.75" customHeight="1" x14ac:dyDescent="0.2">
      <c r="A37" s="475"/>
      <c r="B37" s="207"/>
      <c r="C37" s="259"/>
      <c r="D37" s="280"/>
      <c r="E37" s="12"/>
      <c r="F37" s="203"/>
      <c r="G37" s="203"/>
      <c r="H37" s="203"/>
      <c r="I37" s="203"/>
      <c r="J37" s="186"/>
      <c r="K37" s="186"/>
      <c r="L37" s="311"/>
      <c r="M37" s="619"/>
    </row>
    <row r="38" spans="1:13" s="2" customFormat="1" ht="16.5" customHeight="1" x14ac:dyDescent="0.25">
      <c r="A38" s="1100" t="s">
        <v>141</v>
      </c>
      <c r="B38" s="1100"/>
      <c r="C38" s="1103">
        <f>SUM(C34:D37)</f>
        <v>0</v>
      </c>
      <c r="D38" s="1104"/>
      <c r="E38" s="476" t="str">
        <f>IF(C38=K32,"","Hiba!")</f>
        <v/>
      </c>
      <c r="F38" s="203"/>
      <c r="G38" s="203"/>
      <c r="H38" s="203"/>
      <c r="I38" s="203"/>
      <c r="J38" s="186"/>
      <c r="K38" s="186"/>
      <c r="L38" s="311"/>
      <c r="M38" s="619"/>
    </row>
    <row r="45" spans="1:13" x14ac:dyDescent="0.2">
      <c r="L45" s="291"/>
    </row>
  </sheetData>
  <sheetProtection password="C90E" sheet="1" formatRows="0" insertRows="0"/>
  <customSheetViews>
    <customSheetView guid="{9DBB59B6-7CA7-4085-97B7-26C01D2F3151}" showPageBreaks="1" printArea="1" hiddenColumns="1" view="pageBreakPreview">
      <pane xSplit="1" ySplit="3" topLeftCell="B4" activePane="bottomRight" state="frozen"/>
      <selection pane="bottomRight" activeCell="D5" sqref="D5:D6"/>
      <pageMargins left="0.23622047244094491" right="0.23622047244094491" top="0.86614173228346458" bottom="0.43307086614173229" header="0.43307086614173229" footer="0.27559055118110237"/>
      <printOptions horizontalCentered="1"/>
      <pageSetup paperSize="9" scale="75" orientation="portrait" r:id="rId1"/>
      <headerFooter>
        <oddHeader>&amp;L&amp;"Arial,Félkövér dőlt"&amp;12Árajánlat&amp;R&amp;"Arial,Félkövér dőlt"&amp;12Zárófödém / Tető hő- és vízszigetelési munkálatok</oddHeader>
        <oddFooter>&amp;L&amp;"Arial CE,Dőlt"&amp;D&amp;R&amp;"Arial CE,Dőlt"&amp;P / &amp;N</oddFooter>
      </headerFooter>
    </customSheetView>
    <customSheetView guid="{EE51D86B-4CFE-43E2-AFCF-72BE57CFC368}" showRuler="0">
      <pane xSplit="1" ySplit="2" topLeftCell="B3" activePane="bottomRight" state="frozen"/>
      <selection pane="bottomRight" activeCell="I4" sqref="I4"/>
      <pageMargins left="0.51181102362204722" right="0.43307086614173229" top="0.82677165354330717" bottom="0.51181102362204722" header="0.47244094488188981" footer="0.35433070866141736"/>
      <printOptions horizontalCentered="1"/>
      <pageSetup paperSize="9" scale="80" orientation="portrait" r:id="rId2"/>
      <headerFooter alignWithMargins="0">
        <oddHeader>&amp;C&amp;"Times New Roman,Félkövér"&amp;12Költségvetés&amp;R&amp;"Times New Roman,Félkövér"&amp;12Záró födém hő-, és vízszigetelése</oddHeader>
      </headerFooter>
    </customSheetView>
  </customSheetViews>
  <mergeCells count="79">
    <mergeCell ref="A2:E2"/>
    <mergeCell ref="D5:D6"/>
    <mergeCell ref="E5:E6"/>
    <mergeCell ref="A1:G1"/>
    <mergeCell ref="A4:I4"/>
    <mergeCell ref="F2:I2"/>
    <mergeCell ref="F5:F6"/>
    <mergeCell ref="A5:A6"/>
    <mergeCell ref="G5:G6"/>
    <mergeCell ref="I13:I14"/>
    <mergeCell ref="F9:F10"/>
    <mergeCell ref="E9:E10"/>
    <mergeCell ref="H5:H6"/>
    <mergeCell ref="D15:D16"/>
    <mergeCell ref="E15:E16"/>
    <mergeCell ref="E11:E12"/>
    <mergeCell ref="D13:D14"/>
    <mergeCell ref="D11:D12"/>
    <mergeCell ref="F7:F8"/>
    <mergeCell ref="D9:D10"/>
    <mergeCell ref="F11:F12"/>
    <mergeCell ref="I5:I6"/>
    <mergeCell ref="A9:A10"/>
    <mergeCell ref="G7:G8"/>
    <mergeCell ref="H7:H8"/>
    <mergeCell ref="I7:I8"/>
    <mergeCell ref="A11:A12"/>
    <mergeCell ref="A7:A8"/>
    <mergeCell ref="H11:H12"/>
    <mergeCell ref="I11:I12"/>
    <mergeCell ref="D7:D8"/>
    <mergeCell ref="E7:E8"/>
    <mergeCell ref="G9:G10"/>
    <mergeCell ref="H9:H10"/>
    <mergeCell ref="I9:I10"/>
    <mergeCell ref="G11:G12"/>
    <mergeCell ref="M26:M27"/>
    <mergeCell ref="M5:M6"/>
    <mergeCell ref="M9:M10"/>
    <mergeCell ref="M11:M12"/>
    <mergeCell ref="M13:M14"/>
    <mergeCell ref="M15:M16"/>
    <mergeCell ref="M24:M25"/>
    <mergeCell ref="M7:M8"/>
    <mergeCell ref="A36:B36"/>
    <mergeCell ref="A38:B38"/>
    <mergeCell ref="C34:D34"/>
    <mergeCell ref="C36:D36"/>
    <mergeCell ref="C38:D38"/>
    <mergeCell ref="A34:B34"/>
    <mergeCell ref="I15:I16"/>
    <mergeCell ref="G13:G14"/>
    <mergeCell ref="H13:H14"/>
    <mergeCell ref="A32:G32"/>
    <mergeCell ref="E13:E14"/>
    <mergeCell ref="A24:A25"/>
    <mergeCell ref="A31:B31"/>
    <mergeCell ref="A22:B22"/>
    <mergeCell ref="D24:D25"/>
    <mergeCell ref="E24:E25"/>
    <mergeCell ref="A26:A27"/>
    <mergeCell ref="D26:D27"/>
    <mergeCell ref="E26:E27"/>
    <mergeCell ref="A23:I23"/>
    <mergeCell ref="I26:I27"/>
    <mergeCell ref="I24:I25"/>
    <mergeCell ref="A33:B33"/>
    <mergeCell ref="F13:F14"/>
    <mergeCell ref="F15:F16"/>
    <mergeCell ref="G15:G16"/>
    <mergeCell ref="H15:H16"/>
    <mergeCell ref="G24:G25"/>
    <mergeCell ref="H24:H25"/>
    <mergeCell ref="F24:F25"/>
    <mergeCell ref="F26:F27"/>
    <mergeCell ref="G26:G27"/>
    <mergeCell ref="H26:H27"/>
    <mergeCell ref="A13:A14"/>
    <mergeCell ref="A15:A16"/>
  </mergeCells>
  <phoneticPr fontId="25" type="noConversion"/>
  <dataValidations count="1">
    <dataValidation type="decimal" showInputMessage="1" showErrorMessage="1" sqref="F5:G21 F24:G30 D24:D30 D5:D21">
      <formula1>0</formula1>
      <formula2>1000000000</formula2>
    </dataValidation>
  </dataValidations>
  <printOptions horizontalCentered="1"/>
  <pageMargins left="0.23622047244094491" right="0.23622047244094491" top="0.86614173228346458" bottom="0.43307086614173229" header="0.43307086614173229" footer="0.27559055118110237"/>
  <pageSetup paperSize="9" scale="75" orientation="portrait" r:id="rId3"/>
  <headerFooter>
    <oddHeader>&amp;L&amp;"Arial,Félkövér dőlt"&amp;12Árajánlat&amp;R&amp;"Arial,Félkövér dőlt"&amp;12Zárófödém / Tető hő- és vízszigetelési munkálatok</oddHeader>
    <oddFooter>&amp;L&amp;"Arial CE,Dőlt"&amp;D&amp;R&amp;"Arial CE,Dőlt"&amp;P / &amp;N</oddFooter>
  </headerFooter>
  <ignoredErrors>
    <ignoredError sqref="L6:L8" evalError="1"/>
  </ignoredErrors>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5"/>
  <dimension ref="A1:U55"/>
  <sheetViews>
    <sheetView view="pageBreakPreview" zoomScaleSheetLayoutView="100" workbookViewId="0">
      <pane xSplit="1" ySplit="3" topLeftCell="B4" activePane="bottomRight" state="frozen"/>
      <selection activeCell="I33" sqref="I33:J33"/>
      <selection pane="topRight" activeCell="I33" sqref="I33:J33"/>
      <selection pane="bottomLeft" activeCell="I33" sqref="I33:J33"/>
      <selection pane="bottomRight" activeCell="B5" sqref="B5"/>
    </sheetView>
  </sheetViews>
  <sheetFormatPr defaultRowHeight="12.75" x14ac:dyDescent="0.2"/>
  <cols>
    <col min="1" max="1" width="4.28515625" style="318" bestFit="1" customWidth="1"/>
    <col min="2" max="2" width="50.7109375" style="23" customWidth="1"/>
    <col min="3" max="3" width="5.7109375" style="23" customWidth="1"/>
    <col min="4" max="4" width="1.7109375" style="527" customWidth="1"/>
    <col min="5" max="5" width="5.7109375" style="23" customWidth="1"/>
    <col min="6" max="6" width="8.85546875" style="50" customWidth="1"/>
    <col min="7" max="7" width="6.140625" style="23" bestFit="1" customWidth="1"/>
    <col min="8" max="9" width="8.5703125" style="11" customWidth="1"/>
    <col min="10" max="11" width="12.85546875" style="11" customWidth="1"/>
    <col min="12" max="12" width="13.140625" style="503" hidden="1" customWidth="1"/>
    <col min="13" max="13" width="13.5703125" style="503" hidden="1" customWidth="1"/>
    <col min="14" max="14" width="13.42578125" style="34" hidden="1" customWidth="1"/>
    <col min="15" max="15" width="13.42578125" style="871" hidden="1" customWidth="1"/>
    <col min="16" max="16" width="30.7109375" style="708" customWidth="1"/>
    <col min="17" max="16384" width="9.140625" style="23"/>
  </cols>
  <sheetData>
    <row r="1" spans="1:21" s="2" customFormat="1" ht="21.75" customHeight="1" thickBot="1" x14ac:dyDescent="0.25">
      <c r="A1" s="1127" t="str">
        <f>'Árajánlat összesítő'!B12</f>
        <v>Lakások nyílászáróinak cseréje, korszerűsítése</v>
      </c>
      <c r="B1" s="1127"/>
      <c r="C1" s="1127"/>
      <c r="D1" s="1127"/>
      <c r="E1" s="1127"/>
      <c r="F1" s="1127"/>
      <c r="G1" s="1127"/>
      <c r="H1" s="1127"/>
      <c r="I1" s="1127"/>
      <c r="J1" s="876">
        <f>IF(O1&gt;0,O1,0)</f>
        <v>0</v>
      </c>
      <c r="K1" s="872" t="s">
        <v>352</v>
      </c>
      <c r="L1" s="1134" t="s">
        <v>363</v>
      </c>
      <c r="M1" s="1134"/>
      <c r="N1" s="893">
        <f>J1+'5'!J1</f>
        <v>0</v>
      </c>
      <c r="O1" s="873">
        <f>SUM(O5:O34)</f>
        <v>0</v>
      </c>
      <c r="P1" s="465" t="str">
        <f>IF(L4="","&lt;-- Kérjük vesse össze a lakásnyílászárókra eső felület mennyiséget az energetikai számítással!","")</f>
        <v>&lt;-- Kérjük vesse össze a lakásnyílászárókra eső felület mennyiséget az energetikai számítással!</v>
      </c>
      <c r="Q1" s="207"/>
      <c r="R1" s="207"/>
      <c r="S1" s="207"/>
      <c r="T1" s="207"/>
      <c r="U1" s="207"/>
    </row>
    <row r="2" spans="1:21" s="2" customFormat="1" ht="18.75" customHeight="1" x14ac:dyDescent="0.2">
      <c r="A2" s="1130">
        <f>'Árajánlat összesítő'!B1</f>
        <v>0</v>
      </c>
      <c r="B2" s="1131"/>
      <c r="C2" s="1131"/>
      <c r="D2" s="1131"/>
      <c r="E2" s="1131"/>
      <c r="F2" s="1131"/>
      <c r="G2" s="1131"/>
      <c r="H2" s="1128" t="s">
        <v>32</v>
      </c>
      <c r="I2" s="1128"/>
      <c r="J2" s="1128"/>
      <c r="K2" s="1129"/>
      <c r="L2" s="196"/>
      <c r="M2" s="196"/>
      <c r="N2" s="864"/>
      <c r="O2" s="865"/>
      <c r="P2" s="466"/>
    </row>
    <row r="3" spans="1:21" s="389" customFormat="1" ht="25.5" customHeight="1" thickBot="1" x14ac:dyDescent="0.25">
      <c r="A3" s="751" t="s">
        <v>6</v>
      </c>
      <c r="B3" s="752" t="s">
        <v>307</v>
      </c>
      <c r="C3" s="1163" t="s">
        <v>349</v>
      </c>
      <c r="D3" s="1163"/>
      <c r="E3" s="1163"/>
      <c r="F3" s="754" t="s">
        <v>348</v>
      </c>
      <c r="G3" s="760" t="s">
        <v>9</v>
      </c>
      <c r="H3" s="755" t="s">
        <v>10</v>
      </c>
      <c r="I3" s="755" t="s">
        <v>34</v>
      </c>
      <c r="J3" s="755" t="s">
        <v>12</v>
      </c>
      <c r="K3" s="756" t="s">
        <v>308</v>
      </c>
      <c r="L3" s="361" t="s">
        <v>0</v>
      </c>
      <c r="M3" s="361" t="s">
        <v>1</v>
      </c>
      <c r="N3" s="388" t="s">
        <v>148</v>
      </c>
      <c r="O3" s="859" t="s">
        <v>351</v>
      </c>
      <c r="P3" s="84" t="s">
        <v>37</v>
      </c>
    </row>
    <row r="4" spans="1:21" s="2" customFormat="1" ht="27.75" customHeight="1" thickBot="1" x14ac:dyDescent="0.25">
      <c r="A4" s="1121" t="s">
        <v>268</v>
      </c>
      <c r="B4" s="1122"/>
      <c r="C4" s="1122"/>
      <c r="D4" s="1122"/>
      <c r="E4" s="1122"/>
      <c r="F4" s="1122"/>
      <c r="G4" s="1122"/>
      <c r="H4" s="1122"/>
      <c r="I4" s="1122"/>
      <c r="J4" s="1122"/>
      <c r="K4" s="1123"/>
      <c r="L4" s="311"/>
      <c r="M4" s="467"/>
      <c r="O4" s="866"/>
    </row>
    <row r="5" spans="1:21" ht="15.75" x14ac:dyDescent="0.2">
      <c r="A5" s="1133">
        <v>1</v>
      </c>
      <c r="B5" s="489"/>
      <c r="C5" s="533">
        <f>'18'!K3</f>
        <v>0</v>
      </c>
      <c r="D5" s="534" t="s">
        <v>35</v>
      </c>
      <c r="E5" s="535">
        <f>'18'!M3</f>
        <v>0</v>
      </c>
      <c r="F5" s="1159">
        <f>'18'!K69</f>
        <v>0</v>
      </c>
      <c r="G5" s="1160" t="s">
        <v>21</v>
      </c>
      <c r="H5" s="1142"/>
      <c r="I5" s="1142"/>
      <c r="J5" s="1161">
        <f>F5*H5</f>
        <v>0</v>
      </c>
      <c r="K5" s="1162">
        <f>F5*I5</f>
        <v>0</v>
      </c>
      <c r="L5" s="196">
        <f>SUM(J5:K5)</f>
        <v>0</v>
      </c>
      <c r="M5" s="196">
        <f>L5*1.27</f>
        <v>0</v>
      </c>
      <c r="N5" s="520" t="e">
        <f>IF(F5&gt;0,$N$45/$F$40,0)+M5/F5</f>
        <v>#DIV/0!</v>
      </c>
      <c r="O5" s="867">
        <f>C5/1000*E5/1000*F5</f>
        <v>0</v>
      </c>
      <c r="P5" s="1158"/>
      <c r="Q5" s="11"/>
    </row>
    <row r="6" spans="1:21" ht="15.75" customHeight="1" x14ac:dyDescent="0.2">
      <c r="A6" s="1132"/>
      <c r="B6" s="1143" t="s">
        <v>399</v>
      </c>
      <c r="C6" s="1145"/>
      <c r="D6" s="1146"/>
      <c r="E6" s="28" t="s">
        <v>36</v>
      </c>
      <c r="F6" s="1135"/>
      <c r="G6" s="1136"/>
      <c r="H6" s="1137"/>
      <c r="I6" s="1137"/>
      <c r="J6" s="1138"/>
      <c r="K6" s="1140"/>
      <c r="L6" s="196"/>
      <c r="M6" s="196"/>
      <c r="N6" s="520"/>
      <c r="O6" s="868"/>
      <c r="P6" s="1158"/>
      <c r="Q6" s="11"/>
    </row>
    <row r="7" spans="1:21" ht="36.75" customHeight="1" x14ac:dyDescent="0.2">
      <c r="A7" s="1132"/>
      <c r="B7" s="1136"/>
      <c r="C7" s="1152">
        <f>'18'!K4</f>
        <v>0</v>
      </c>
      <c r="D7" s="1153"/>
      <c r="E7" s="1154"/>
      <c r="F7" s="1135"/>
      <c r="G7" s="1136"/>
      <c r="H7" s="1137"/>
      <c r="I7" s="1137"/>
      <c r="J7" s="1138"/>
      <c r="K7" s="1141"/>
      <c r="L7" s="196"/>
      <c r="M7" s="196"/>
      <c r="N7" s="520"/>
      <c r="O7" s="868"/>
      <c r="P7" s="1158"/>
      <c r="Q7" s="11"/>
    </row>
    <row r="8" spans="1:21" ht="15.75" x14ac:dyDescent="0.2">
      <c r="A8" s="1132">
        <v>2</v>
      </c>
      <c r="B8" s="478"/>
      <c r="C8" s="283">
        <f>'18'!N3</f>
        <v>0</v>
      </c>
      <c r="D8" s="29" t="s">
        <v>35</v>
      </c>
      <c r="E8" s="284">
        <f>'18'!P3</f>
        <v>0</v>
      </c>
      <c r="F8" s="1135">
        <f>'18'!N69</f>
        <v>0</v>
      </c>
      <c r="G8" s="1136" t="s">
        <v>21</v>
      </c>
      <c r="H8" s="1137"/>
      <c r="I8" s="1137"/>
      <c r="J8" s="1138">
        <f>F8*H8</f>
        <v>0</v>
      </c>
      <c r="K8" s="1139">
        <f>F8*I8</f>
        <v>0</v>
      </c>
      <c r="L8" s="196">
        <f>SUM(J8:K8)</f>
        <v>0</v>
      </c>
      <c r="M8" s="196">
        <f>L8*1.27</f>
        <v>0</v>
      </c>
      <c r="N8" s="520" t="e">
        <f>IF(F8&gt;0,$N$45/$F$40,0)+M8/F8</f>
        <v>#DIV/0!</v>
      </c>
      <c r="O8" s="867">
        <f>C8/1000*E8/1000*F8</f>
        <v>0</v>
      </c>
      <c r="P8" s="1158"/>
      <c r="Q8" s="11"/>
    </row>
    <row r="9" spans="1:21" ht="17.25" customHeight="1" x14ac:dyDescent="0.2">
      <c r="A9" s="1132"/>
      <c r="B9" s="1143" t="s">
        <v>399</v>
      </c>
      <c r="C9" s="1145"/>
      <c r="D9" s="1146"/>
      <c r="E9" s="28" t="s">
        <v>36</v>
      </c>
      <c r="F9" s="1135"/>
      <c r="G9" s="1136"/>
      <c r="H9" s="1137"/>
      <c r="I9" s="1137"/>
      <c r="J9" s="1138"/>
      <c r="K9" s="1140"/>
      <c r="L9" s="196"/>
      <c r="M9" s="196"/>
      <c r="N9" s="520"/>
      <c r="O9" s="868"/>
      <c r="P9" s="1158"/>
      <c r="Q9" s="11"/>
    </row>
    <row r="10" spans="1:21" ht="37.5" customHeight="1" x14ac:dyDescent="0.2">
      <c r="A10" s="1132"/>
      <c r="B10" s="1136"/>
      <c r="C10" s="1152">
        <f>'18'!N4</f>
        <v>0</v>
      </c>
      <c r="D10" s="1153"/>
      <c r="E10" s="1154"/>
      <c r="F10" s="1135"/>
      <c r="G10" s="1136"/>
      <c r="H10" s="1137"/>
      <c r="I10" s="1137"/>
      <c r="J10" s="1138"/>
      <c r="K10" s="1141"/>
      <c r="L10" s="196"/>
      <c r="M10" s="196"/>
      <c r="N10" s="520"/>
      <c r="O10" s="868"/>
      <c r="P10" s="1158"/>
      <c r="Q10" s="11"/>
    </row>
    <row r="11" spans="1:21" ht="15.75" x14ac:dyDescent="0.2">
      <c r="A11" s="1132">
        <v>3</v>
      </c>
      <c r="B11" s="478"/>
      <c r="C11" s="283">
        <f>'18'!Q3</f>
        <v>0</v>
      </c>
      <c r="D11" s="29" t="s">
        <v>35</v>
      </c>
      <c r="E11" s="284">
        <f>'18'!S3</f>
        <v>0</v>
      </c>
      <c r="F11" s="1135">
        <f>'18'!Q69</f>
        <v>0</v>
      </c>
      <c r="G11" s="1136" t="s">
        <v>21</v>
      </c>
      <c r="H11" s="1137"/>
      <c r="I11" s="1137"/>
      <c r="J11" s="1138">
        <f>F11*H11</f>
        <v>0</v>
      </c>
      <c r="K11" s="1139">
        <f>F11*I11</f>
        <v>0</v>
      </c>
      <c r="L11" s="196">
        <f>SUM(J11:K11)</f>
        <v>0</v>
      </c>
      <c r="M11" s="196">
        <f>L11*1.27</f>
        <v>0</v>
      </c>
      <c r="N11" s="520" t="e">
        <f>IF(F11&gt;0,$N$45/$F$40,0)+M11/F11</f>
        <v>#DIV/0!</v>
      </c>
      <c r="O11" s="867">
        <f>C11/1000*E11/1000*F11</f>
        <v>0</v>
      </c>
      <c r="P11" s="1158"/>
      <c r="Q11" s="11"/>
    </row>
    <row r="12" spans="1:21" ht="17.25" customHeight="1" x14ac:dyDescent="0.2">
      <c r="A12" s="1132"/>
      <c r="B12" s="1143" t="s">
        <v>399</v>
      </c>
      <c r="C12" s="1145"/>
      <c r="D12" s="1146"/>
      <c r="E12" s="28" t="s">
        <v>36</v>
      </c>
      <c r="F12" s="1135"/>
      <c r="G12" s="1136"/>
      <c r="H12" s="1137"/>
      <c r="I12" s="1137"/>
      <c r="J12" s="1138"/>
      <c r="K12" s="1140"/>
      <c r="L12" s="196"/>
      <c r="M12" s="196"/>
      <c r="N12" s="520"/>
      <c r="O12" s="868"/>
      <c r="P12" s="1158"/>
      <c r="Q12" s="11"/>
    </row>
    <row r="13" spans="1:21" ht="37.5" customHeight="1" x14ac:dyDescent="0.2">
      <c r="A13" s="1132"/>
      <c r="B13" s="1136"/>
      <c r="C13" s="1152">
        <f>'18'!Q4</f>
        <v>0</v>
      </c>
      <c r="D13" s="1153"/>
      <c r="E13" s="1154"/>
      <c r="F13" s="1135"/>
      <c r="G13" s="1136"/>
      <c r="H13" s="1137"/>
      <c r="I13" s="1137"/>
      <c r="J13" s="1138"/>
      <c r="K13" s="1141"/>
      <c r="L13" s="196"/>
      <c r="M13" s="196"/>
      <c r="N13" s="520"/>
      <c r="O13" s="868"/>
      <c r="P13" s="1158"/>
      <c r="Q13" s="11"/>
    </row>
    <row r="14" spans="1:21" ht="15.75" x14ac:dyDescent="0.2">
      <c r="A14" s="1132">
        <v>4</v>
      </c>
      <c r="B14" s="478"/>
      <c r="C14" s="283">
        <f>'18'!T3</f>
        <v>0</v>
      </c>
      <c r="D14" s="29" t="s">
        <v>35</v>
      </c>
      <c r="E14" s="284">
        <f>'18'!V3</f>
        <v>0</v>
      </c>
      <c r="F14" s="1135">
        <f>'18'!T69</f>
        <v>0</v>
      </c>
      <c r="G14" s="1136" t="s">
        <v>21</v>
      </c>
      <c r="H14" s="1137"/>
      <c r="I14" s="1137"/>
      <c r="J14" s="1138">
        <f>F14*H14</f>
        <v>0</v>
      </c>
      <c r="K14" s="1139">
        <f>F14*I14</f>
        <v>0</v>
      </c>
      <c r="L14" s="196">
        <f>SUM(J14:K14)</f>
        <v>0</v>
      </c>
      <c r="M14" s="196">
        <f>L14*1.27</f>
        <v>0</v>
      </c>
      <c r="N14" s="520" t="e">
        <f>IF(F14&gt;0,$N$45/$F$40,0)+M14/F14</f>
        <v>#DIV/0!</v>
      </c>
      <c r="O14" s="867">
        <f>C14/1000*E14/1000*F14</f>
        <v>0</v>
      </c>
      <c r="P14" s="1158"/>
      <c r="Q14" s="11"/>
    </row>
    <row r="15" spans="1:21" ht="17.25" customHeight="1" x14ac:dyDescent="0.2">
      <c r="A15" s="1132"/>
      <c r="B15" s="1143" t="s">
        <v>399</v>
      </c>
      <c r="C15" s="1145"/>
      <c r="D15" s="1146"/>
      <c r="E15" s="28" t="s">
        <v>36</v>
      </c>
      <c r="F15" s="1135"/>
      <c r="G15" s="1136"/>
      <c r="H15" s="1137"/>
      <c r="I15" s="1137"/>
      <c r="J15" s="1138"/>
      <c r="K15" s="1140"/>
      <c r="L15" s="196"/>
      <c r="M15" s="196"/>
      <c r="N15" s="520"/>
      <c r="O15" s="868"/>
      <c r="P15" s="1158"/>
      <c r="Q15" s="11"/>
    </row>
    <row r="16" spans="1:21" ht="37.5" customHeight="1" x14ac:dyDescent="0.2">
      <c r="A16" s="1132"/>
      <c r="B16" s="1136"/>
      <c r="C16" s="1152">
        <f>'18'!T4</f>
        <v>0</v>
      </c>
      <c r="D16" s="1153"/>
      <c r="E16" s="1154"/>
      <c r="F16" s="1135"/>
      <c r="G16" s="1136"/>
      <c r="H16" s="1137"/>
      <c r="I16" s="1137"/>
      <c r="J16" s="1138"/>
      <c r="K16" s="1141"/>
      <c r="L16" s="196"/>
      <c r="M16" s="196"/>
      <c r="N16" s="520"/>
      <c r="O16" s="868"/>
      <c r="P16" s="1158"/>
      <c r="Q16" s="11"/>
    </row>
    <row r="17" spans="1:17" ht="15.75" x14ac:dyDescent="0.2">
      <c r="A17" s="1132">
        <v>5</v>
      </c>
      <c r="B17" s="478"/>
      <c r="C17" s="283">
        <f>'18'!W3</f>
        <v>0</v>
      </c>
      <c r="D17" s="29" t="s">
        <v>35</v>
      </c>
      <c r="E17" s="284">
        <f>'18'!Y3</f>
        <v>0</v>
      </c>
      <c r="F17" s="1135">
        <f>'18'!W69</f>
        <v>0</v>
      </c>
      <c r="G17" s="1136" t="s">
        <v>21</v>
      </c>
      <c r="H17" s="1137"/>
      <c r="I17" s="1137"/>
      <c r="J17" s="1138">
        <f>F17*H17</f>
        <v>0</v>
      </c>
      <c r="K17" s="1139">
        <f>F17*I17</f>
        <v>0</v>
      </c>
      <c r="L17" s="196">
        <f>SUM(J17:K17)</f>
        <v>0</v>
      </c>
      <c r="M17" s="196">
        <f>L17*1.27</f>
        <v>0</v>
      </c>
      <c r="N17" s="520" t="e">
        <f>IF(F17&gt;0,$N$45/$F$40,0)+M17/F17</f>
        <v>#DIV/0!</v>
      </c>
      <c r="O17" s="867">
        <f>C17/1000*E17/1000*F17</f>
        <v>0</v>
      </c>
      <c r="P17" s="1158"/>
      <c r="Q17" s="11"/>
    </row>
    <row r="18" spans="1:17" ht="17.25" customHeight="1" x14ac:dyDescent="0.2">
      <c r="A18" s="1132"/>
      <c r="B18" s="1143" t="s">
        <v>400</v>
      </c>
      <c r="C18" s="1145"/>
      <c r="D18" s="1146"/>
      <c r="E18" s="28" t="s">
        <v>36</v>
      </c>
      <c r="F18" s="1135"/>
      <c r="G18" s="1136"/>
      <c r="H18" s="1137"/>
      <c r="I18" s="1137"/>
      <c r="J18" s="1138"/>
      <c r="K18" s="1140"/>
      <c r="L18" s="196"/>
      <c r="M18" s="196"/>
      <c r="N18" s="520"/>
      <c r="O18" s="868"/>
      <c r="P18" s="1158"/>
      <c r="Q18" s="11"/>
    </row>
    <row r="19" spans="1:17" ht="37.5" customHeight="1" x14ac:dyDescent="0.2">
      <c r="A19" s="1132"/>
      <c r="B19" s="1136"/>
      <c r="C19" s="1152">
        <f>'18'!W4</f>
        <v>0</v>
      </c>
      <c r="D19" s="1153"/>
      <c r="E19" s="1154"/>
      <c r="F19" s="1135"/>
      <c r="G19" s="1136"/>
      <c r="H19" s="1137"/>
      <c r="I19" s="1137"/>
      <c r="J19" s="1138"/>
      <c r="K19" s="1141"/>
      <c r="L19" s="196"/>
      <c r="M19" s="196"/>
      <c r="N19" s="520"/>
      <c r="O19" s="868"/>
      <c r="P19" s="1158"/>
      <c r="Q19" s="11"/>
    </row>
    <row r="20" spans="1:17" ht="15.75" x14ac:dyDescent="0.2">
      <c r="A20" s="1132">
        <v>6</v>
      </c>
      <c r="B20" s="478"/>
      <c r="C20" s="283">
        <f>'18'!Z3</f>
        <v>0</v>
      </c>
      <c r="D20" s="29" t="s">
        <v>35</v>
      </c>
      <c r="E20" s="284">
        <f>'18'!AB3</f>
        <v>0</v>
      </c>
      <c r="F20" s="1135">
        <f>'18'!Z69</f>
        <v>0</v>
      </c>
      <c r="G20" s="1136" t="s">
        <v>21</v>
      </c>
      <c r="H20" s="1137"/>
      <c r="I20" s="1137"/>
      <c r="J20" s="1138">
        <f>F20*H20</f>
        <v>0</v>
      </c>
      <c r="K20" s="1139">
        <f>F20*I20</f>
        <v>0</v>
      </c>
      <c r="L20" s="196">
        <f>SUM(J20:K20)</f>
        <v>0</v>
      </c>
      <c r="M20" s="196">
        <f>L20*1.27</f>
        <v>0</v>
      </c>
      <c r="N20" s="520" t="e">
        <f>IF(F20&gt;0,$N$45/$F$40,0)+M20/F20</f>
        <v>#DIV/0!</v>
      </c>
      <c r="O20" s="867">
        <f>C20/1000*E20/1000*F20</f>
        <v>0</v>
      </c>
      <c r="P20" s="1158"/>
      <c r="Q20" s="11"/>
    </row>
    <row r="21" spans="1:17" ht="17.25" customHeight="1" x14ac:dyDescent="0.2">
      <c r="A21" s="1132"/>
      <c r="B21" s="1143" t="s">
        <v>399</v>
      </c>
      <c r="C21" s="1145"/>
      <c r="D21" s="1146"/>
      <c r="E21" s="28" t="s">
        <v>36</v>
      </c>
      <c r="F21" s="1135"/>
      <c r="G21" s="1136"/>
      <c r="H21" s="1137"/>
      <c r="I21" s="1137"/>
      <c r="J21" s="1138"/>
      <c r="K21" s="1140"/>
      <c r="L21" s="196"/>
      <c r="M21" s="196"/>
      <c r="N21" s="520"/>
      <c r="O21" s="868"/>
      <c r="P21" s="1158"/>
      <c r="Q21" s="11"/>
    </row>
    <row r="22" spans="1:17" ht="37.5" customHeight="1" x14ac:dyDescent="0.2">
      <c r="A22" s="1132"/>
      <c r="B22" s="1136"/>
      <c r="C22" s="1152">
        <f>'18'!Z4</f>
        <v>0</v>
      </c>
      <c r="D22" s="1153"/>
      <c r="E22" s="1154"/>
      <c r="F22" s="1135"/>
      <c r="G22" s="1136"/>
      <c r="H22" s="1137"/>
      <c r="I22" s="1137"/>
      <c r="J22" s="1138"/>
      <c r="K22" s="1141"/>
      <c r="L22" s="196"/>
      <c r="M22" s="196"/>
      <c r="N22" s="520"/>
      <c r="O22" s="868"/>
      <c r="P22" s="1158"/>
      <c r="Q22" s="11"/>
    </row>
    <row r="23" spans="1:17" ht="15.75" x14ac:dyDescent="0.2">
      <c r="A23" s="1132">
        <v>7</v>
      </c>
      <c r="B23" s="478"/>
      <c r="C23" s="283">
        <f>'18'!AC3</f>
        <v>0</v>
      </c>
      <c r="D23" s="29" t="s">
        <v>35</v>
      </c>
      <c r="E23" s="284">
        <f>'18'!AE3</f>
        <v>0</v>
      </c>
      <c r="F23" s="1135">
        <f>'18'!AC69</f>
        <v>0</v>
      </c>
      <c r="G23" s="1136" t="s">
        <v>21</v>
      </c>
      <c r="H23" s="1137"/>
      <c r="I23" s="1137"/>
      <c r="J23" s="1138">
        <f>F23*H23</f>
        <v>0</v>
      </c>
      <c r="K23" s="1139">
        <f>F23*I23</f>
        <v>0</v>
      </c>
      <c r="L23" s="196">
        <f>SUM(J23:K23)</f>
        <v>0</v>
      </c>
      <c r="M23" s="196">
        <f>L23*1.27</f>
        <v>0</v>
      </c>
      <c r="N23" s="520" t="e">
        <f>IF(F23&gt;0,$N$45/$F$40,0)+M23/F23</f>
        <v>#DIV/0!</v>
      </c>
      <c r="O23" s="867">
        <f>C23/1000*E23/1000*F23</f>
        <v>0</v>
      </c>
      <c r="P23" s="1158"/>
      <c r="Q23" s="11"/>
    </row>
    <row r="24" spans="1:17" ht="17.25" customHeight="1" x14ac:dyDescent="0.2">
      <c r="A24" s="1132"/>
      <c r="B24" s="1143" t="s">
        <v>202</v>
      </c>
      <c r="C24" s="1145"/>
      <c r="D24" s="1146"/>
      <c r="E24" s="28" t="s">
        <v>36</v>
      </c>
      <c r="F24" s="1135"/>
      <c r="G24" s="1136"/>
      <c r="H24" s="1137"/>
      <c r="I24" s="1137"/>
      <c r="J24" s="1138"/>
      <c r="K24" s="1140"/>
      <c r="L24" s="196"/>
      <c r="M24" s="196"/>
      <c r="N24" s="520"/>
      <c r="O24" s="868"/>
      <c r="P24" s="1158"/>
      <c r="Q24" s="11"/>
    </row>
    <row r="25" spans="1:17" ht="37.5" customHeight="1" x14ac:dyDescent="0.2">
      <c r="A25" s="1132"/>
      <c r="B25" s="1136"/>
      <c r="C25" s="1152">
        <f>'18'!AC4</f>
        <v>0</v>
      </c>
      <c r="D25" s="1153"/>
      <c r="E25" s="1154"/>
      <c r="F25" s="1135"/>
      <c r="G25" s="1136"/>
      <c r="H25" s="1137"/>
      <c r="I25" s="1137"/>
      <c r="J25" s="1138"/>
      <c r="K25" s="1141"/>
      <c r="L25" s="196"/>
      <c r="M25" s="196"/>
      <c r="N25" s="520"/>
      <c r="O25" s="868"/>
      <c r="P25" s="1158"/>
      <c r="Q25" s="11"/>
    </row>
    <row r="26" spans="1:17" ht="15.75" x14ac:dyDescent="0.2">
      <c r="A26" s="1132">
        <v>8</v>
      </c>
      <c r="B26" s="478"/>
      <c r="C26" s="283">
        <f>'18'!AF3</f>
        <v>0</v>
      </c>
      <c r="D26" s="29" t="s">
        <v>35</v>
      </c>
      <c r="E26" s="284">
        <f>'18'!AH3</f>
        <v>0</v>
      </c>
      <c r="F26" s="1135">
        <f>'18'!AF69</f>
        <v>0</v>
      </c>
      <c r="G26" s="1136" t="s">
        <v>21</v>
      </c>
      <c r="H26" s="1137"/>
      <c r="I26" s="1137"/>
      <c r="J26" s="1138">
        <f>F26*H26</f>
        <v>0</v>
      </c>
      <c r="K26" s="1139">
        <f>F26*I26</f>
        <v>0</v>
      </c>
      <c r="L26" s="196">
        <f>SUM(J26:K26)</f>
        <v>0</v>
      </c>
      <c r="M26" s="196">
        <f>L26*1.27</f>
        <v>0</v>
      </c>
      <c r="N26" s="520" t="e">
        <f>IF(F26&gt;0,$N$45/$F$40,0)+M26/F26</f>
        <v>#DIV/0!</v>
      </c>
      <c r="O26" s="867">
        <f>C26/1000*E26/1000*F26</f>
        <v>0</v>
      </c>
      <c r="P26" s="1158"/>
      <c r="Q26" s="11"/>
    </row>
    <row r="27" spans="1:17" ht="17.25" customHeight="1" x14ac:dyDescent="0.2">
      <c r="A27" s="1132"/>
      <c r="B27" s="1143" t="s">
        <v>201</v>
      </c>
      <c r="C27" s="1145"/>
      <c r="D27" s="1146"/>
      <c r="E27" s="28" t="s">
        <v>36</v>
      </c>
      <c r="F27" s="1135"/>
      <c r="G27" s="1136"/>
      <c r="H27" s="1137"/>
      <c r="I27" s="1137"/>
      <c r="J27" s="1138"/>
      <c r="K27" s="1140"/>
      <c r="L27" s="196"/>
      <c r="M27" s="196"/>
      <c r="N27" s="520"/>
      <c r="O27" s="868"/>
      <c r="P27" s="1158"/>
      <c r="Q27" s="11"/>
    </row>
    <row r="28" spans="1:17" ht="37.5" customHeight="1" x14ac:dyDescent="0.2">
      <c r="A28" s="1132"/>
      <c r="B28" s="1136"/>
      <c r="C28" s="1152">
        <f>'18'!AF4</f>
        <v>0</v>
      </c>
      <c r="D28" s="1153"/>
      <c r="E28" s="1154"/>
      <c r="F28" s="1135"/>
      <c r="G28" s="1136"/>
      <c r="H28" s="1137"/>
      <c r="I28" s="1137"/>
      <c r="J28" s="1138"/>
      <c r="K28" s="1141"/>
      <c r="L28" s="196"/>
      <c r="M28" s="196"/>
      <c r="N28" s="520"/>
      <c r="O28" s="868"/>
      <c r="P28" s="1158"/>
      <c r="Q28" s="11"/>
    </row>
    <row r="29" spans="1:17" ht="15.75" x14ac:dyDescent="0.2">
      <c r="A29" s="1132">
        <v>9</v>
      </c>
      <c r="B29" s="478"/>
      <c r="C29" s="283">
        <f>'18'!AI3</f>
        <v>0</v>
      </c>
      <c r="D29" s="29" t="s">
        <v>35</v>
      </c>
      <c r="E29" s="284">
        <f>'18'!AK3</f>
        <v>0</v>
      </c>
      <c r="F29" s="1135">
        <f>'18'!AI69</f>
        <v>0</v>
      </c>
      <c r="G29" s="1136" t="s">
        <v>21</v>
      </c>
      <c r="H29" s="1137"/>
      <c r="I29" s="1137"/>
      <c r="J29" s="1138">
        <f>F29*H29</f>
        <v>0</v>
      </c>
      <c r="K29" s="1139">
        <f>F29*I29</f>
        <v>0</v>
      </c>
      <c r="L29" s="196">
        <f>SUM(J29:K29)</f>
        <v>0</v>
      </c>
      <c r="M29" s="196">
        <f>L29*1.27</f>
        <v>0</v>
      </c>
      <c r="N29" s="520" t="e">
        <f>IF(F29&gt;0,$N$45/$F$40,0)+M29/F29</f>
        <v>#DIV/0!</v>
      </c>
      <c r="O29" s="867">
        <f>C29/1000*E29/1000*F29</f>
        <v>0</v>
      </c>
      <c r="P29" s="1158"/>
      <c r="Q29" s="11"/>
    </row>
    <row r="30" spans="1:17" ht="17.25" customHeight="1" x14ac:dyDescent="0.2">
      <c r="A30" s="1132"/>
      <c r="B30" s="1143" t="s">
        <v>399</v>
      </c>
      <c r="C30" s="1145"/>
      <c r="D30" s="1146"/>
      <c r="E30" s="28" t="s">
        <v>36</v>
      </c>
      <c r="F30" s="1135"/>
      <c r="G30" s="1136"/>
      <c r="H30" s="1137"/>
      <c r="I30" s="1137"/>
      <c r="J30" s="1138"/>
      <c r="K30" s="1140"/>
      <c r="L30" s="196"/>
      <c r="M30" s="196"/>
      <c r="N30" s="520"/>
      <c r="O30" s="868"/>
      <c r="P30" s="1158"/>
      <c r="Q30" s="11"/>
    </row>
    <row r="31" spans="1:17" ht="37.5" customHeight="1" x14ac:dyDescent="0.2">
      <c r="A31" s="1132"/>
      <c r="B31" s="1136"/>
      <c r="C31" s="1152">
        <f>'18'!AI4</f>
        <v>0</v>
      </c>
      <c r="D31" s="1153"/>
      <c r="E31" s="1154"/>
      <c r="F31" s="1135"/>
      <c r="G31" s="1136"/>
      <c r="H31" s="1137"/>
      <c r="I31" s="1137"/>
      <c r="J31" s="1138"/>
      <c r="K31" s="1141"/>
      <c r="L31" s="196"/>
      <c r="M31" s="196"/>
      <c r="N31" s="520"/>
      <c r="O31" s="868"/>
      <c r="P31" s="1158"/>
      <c r="Q31" s="11"/>
    </row>
    <row r="32" spans="1:17" ht="15.75" x14ac:dyDescent="0.2">
      <c r="A32" s="1132">
        <v>10</v>
      </c>
      <c r="B32" s="478"/>
      <c r="C32" s="283">
        <f>'18'!AL3</f>
        <v>0</v>
      </c>
      <c r="D32" s="29" t="s">
        <v>35</v>
      </c>
      <c r="E32" s="284">
        <f>'18'!AN3</f>
        <v>0</v>
      </c>
      <c r="F32" s="1135">
        <f>'18'!AL69</f>
        <v>0</v>
      </c>
      <c r="G32" s="1136" t="s">
        <v>21</v>
      </c>
      <c r="H32" s="1137"/>
      <c r="I32" s="1137"/>
      <c r="J32" s="1138">
        <f>F32*H32</f>
        <v>0</v>
      </c>
      <c r="K32" s="1139">
        <f>F32*I32</f>
        <v>0</v>
      </c>
      <c r="L32" s="196">
        <f>SUM(J32:K32)</f>
        <v>0</v>
      </c>
      <c r="M32" s="196">
        <f>L32*1.27</f>
        <v>0</v>
      </c>
      <c r="N32" s="520" t="e">
        <f>IF(F32&gt;0,$N$45/$F$40,0)+M32/F32</f>
        <v>#DIV/0!</v>
      </c>
      <c r="O32" s="867">
        <f>C32/1000*E32/1000*F32</f>
        <v>0</v>
      </c>
      <c r="P32" s="1158"/>
      <c r="Q32" s="11"/>
    </row>
    <row r="33" spans="1:17" ht="17.25" customHeight="1" x14ac:dyDescent="0.2">
      <c r="A33" s="1132"/>
      <c r="B33" s="1143" t="s">
        <v>400</v>
      </c>
      <c r="C33" s="1145"/>
      <c r="D33" s="1146"/>
      <c r="E33" s="28" t="s">
        <v>36</v>
      </c>
      <c r="F33" s="1135"/>
      <c r="G33" s="1136"/>
      <c r="H33" s="1137"/>
      <c r="I33" s="1137"/>
      <c r="J33" s="1138"/>
      <c r="K33" s="1140"/>
      <c r="L33" s="196"/>
      <c r="M33" s="196"/>
      <c r="N33" s="520"/>
      <c r="O33" s="868"/>
      <c r="P33" s="1158"/>
      <c r="Q33" s="11"/>
    </row>
    <row r="34" spans="1:17" ht="37.5" customHeight="1" x14ac:dyDescent="0.2">
      <c r="A34" s="1132"/>
      <c r="B34" s="1136"/>
      <c r="C34" s="1147">
        <f>'18'!AL4</f>
        <v>0</v>
      </c>
      <c r="D34" s="1147"/>
      <c r="E34" s="1147"/>
      <c r="F34" s="1135"/>
      <c r="G34" s="1136"/>
      <c r="H34" s="1137"/>
      <c r="I34" s="1137"/>
      <c r="J34" s="1138"/>
      <c r="K34" s="1141"/>
      <c r="L34" s="196"/>
      <c r="M34" s="196"/>
      <c r="N34" s="520"/>
      <c r="O34" s="868"/>
      <c r="P34" s="1158"/>
      <c r="Q34" s="11"/>
    </row>
    <row r="35" spans="1:17" ht="29.25" customHeight="1" x14ac:dyDescent="0.2">
      <c r="A35" s="716">
        <v>12</v>
      </c>
      <c r="B35" s="528" t="s">
        <v>196</v>
      </c>
      <c r="C35" s="1164"/>
      <c r="D35" s="1164"/>
      <c r="E35" s="1164"/>
      <c r="F35" s="718">
        <f>'18'!AO69</f>
        <v>0</v>
      </c>
      <c r="G35" s="27" t="s">
        <v>21</v>
      </c>
      <c r="H35" s="720"/>
      <c r="I35" s="720"/>
      <c r="J35" s="722">
        <f>F35*H35</f>
        <v>0</v>
      </c>
      <c r="K35" s="724">
        <f>F35*I35</f>
        <v>0</v>
      </c>
      <c r="L35" s="196">
        <f>SUM(J35:K35)</f>
        <v>0</v>
      </c>
      <c r="M35" s="196">
        <f>L35*1.27</f>
        <v>0</v>
      </c>
      <c r="N35" s="520" t="e">
        <f>M35/F35</f>
        <v>#DIV/0!</v>
      </c>
      <c r="O35" s="868"/>
      <c r="P35" s="521"/>
    </row>
    <row r="36" spans="1:17" ht="29.25" customHeight="1" thickBot="1" x14ac:dyDescent="0.25">
      <c r="A36" s="598">
        <v>11</v>
      </c>
      <c r="B36" s="599" t="s">
        <v>197</v>
      </c>
      <c r="C36" s="1155"/>
      <c r="D36" s="1155"/>
      <c r="E36" s="1155"/>
      <c r="F36" s="600">
        <f>'18'!AP69</f>
        <v>0</v>
      </c>
      <c r="G36" s="825" t="s">
        <v>21</v>
      </c>
      <c r="H36" s="737"/>
      <c r="I36" s="737"/>
      <c r="J36" s="738">
        <f>F36*H36</f>
        <v>0</v>
      </c>
      <c r="K36" s="736">
        <f>F36*I36</f>
        <v>0</v>
      </c>
      <c r="L36" s="196">
        <f>SUM(J36:K36)</f>
        <v>0</v>
      </c>
      <c r="M36" s="196">
        <f>L36*1.27</f>
        <v>0</v>
      </c>
      <c r="N36" s="520" t="e">
        <f>M36/F36</f>
        <v>#DIV/0!</v>
      </c>
      <c r="O36" s="868"/>
      <c r="P36" s="521"/>
    </row>
    <row r="37" spans="1:17" ht="13.5" thickTop="1" x14ac:dyDescent="0.2">
      <c r="A37" s="946">
        <v>13</v>
      </c>
      <c r="B37" s="372"/>
      <c r="C37" s="1165"/>
      <c r="D37" s="1165"/>
      <c r="E37" s="1165"/>
      <c r="F37" s="950"/>
      <c r="G37" s="372"/>
      <c r="H37" s="951"/>
      <c r="I37" s="951"/>
      <c r="J37" s="983">
        <f>F37*H37</f>
        <v>0</v>
      </c>
      <c r="K37" s="984">
        <f>F37*I37</f>
        <v>0</v>
      </c>
      <c r="L37" s="186">
        <f>SUM(J37:K37)</f>
        <v>0</v>
      </c>
      <c r="M37" s="186">
        <f>L37*1.27</f>
        <v>0</v>
      </c>
      <c r="P37" s="521"/>
    </row>
    <row r="38" spans="1:17" x14ac:dyDescent="0.2">
      <c r="A38" s="945">
        <v>14</v>
      </c>
      <c r="B38" s="371"/>
      <c r="C38" s="1157"/>
      <c r="D38" s="1157"/>
      <c r="E38" s="1157"/>
      <c r="F38" s="947"/>
      <c r="G38" s="371"/>
      <c r="H38" s="948"/>
      <c r="I38" s="948"/>
      <c r="J38" s="979">
        <f>F38*H38</f>
        <v>0</v>
      </c>
      <c r="K38" s="980">
        <f>F38*I38</f>
        <v>0</v>
      </c>
      <c r="L38" s="186">
        <f>SUM(J38:K38)</f>
        <v>0</v>
      </c>
      <c r="M38" s="186">
        <f>L38*1.27</f>
        <v>0</v>
      </c>
      <c r="P38" s="521"/>
    </row>
    <row r="39" spans="1:17" ht="13.5" thickBot="1" x14ac:dyDescent="0.25">
      <c r="A39" s="321">
        <v>15</v>
      </c>
      <c r="B39" s="491"/>
      <c r="C39" s="1156"/>
      <c r="D39" s="1156"/>
      <c r="E39" s="1156"/>
      <c r="F39" s="530"/>
      <c r="G39" s="491"/>
      <c r="H39" s="532"/>
      <c r="I39" s="532"/>
      <c r="J39" s="977">
        <f>F39*H39</f>
        <v>0</v>
      </c>
      <c r="K39" s="978">
        <f>F39*I39</f>
        <v>0</v>
      </c>
      <c r="L39" s="186">
        <f>SUM(J39:K39)</f>
        <v>0</v>
      </c>
      <c r="M39" s="186">
        <f>L39*1.27</f>
        <v>0</v>
      </c>
      <c r="P39" s="941"/>
    </row>
    <row r="40" spans="1:17" s="514" customFormat="1" ht="24.75" customHeight="1" thickBot="1" x14ac:dyDescent="0.25">
      <c r="A40" s="1118" t="s">
        <v>321</v>
      </c>
      <c r="B40" s="1119"/>
      <c r="C40" s="740"/>
      <c r="D40" s="826"/>
      <c r="E40" s="740"/>
      <c r="F40" s="761">
        <f>SUM(F5:F32)</f>
        <v>0</v>
      </c>
      <c r="G40" s="742"/>
      <c r="H40" s="743"/>
      <c r="I40" s="744"/>
      <c r="J40" s="496">
        <f>ROUND(SUM(J5:J39),0)</f>
        <v>0</v>
      </c>
      <c r="K40" s="497">
        <f>ROUND(SUM(K5:K39),0)</f>
        <v>0</v>
      </c>
      <c r="L40" s="386">
        <f>ROUND(SUM(L5:L39),0)</f>
        <v>0</v>
      </c>
      <c r="M40" s="386">
        <f>ROUND(SUM(M5:M39),0)</f>
        <v>0</v>
      </c>
      <c r="N40" s="522"/>
      <c r="O40" s="869"/>
      <c r="P40" s="473"/>
    </row>
    <row r="41" spans="1:17" s="2" customFormat="1" ht="27.75" customHeight="1" thickBot="1" x14ac:dyDescent="0.25">
      <c r="A41" s="1148" t="s">
        <v>267</v>
      </c>
      <c r="B41" s="1149"/>
      <c r="C41" s="1149"/>
      <c r="D41" s="1149"/>
      <c r="E41" s="1149"/>
      <c r="F41" s="1149"/>
      <c r="G41" s="1149"/>
      <c r="H41" s="1149"/>
      <c r="I41" s="1149"/>
      <c r="J41" s="1149"/>
      <c r="K41" s="1150"/>
      <c r="L41" s="311"/>
      <c r="M41" s="467"/>
      <c r="O41" s="866"/>
    </row>
    <row r="42" spans="1:17" ht="25.5" x14ac:dyDescent="0.2">
      <c r="A42" s="712">
        <v>1</v>
      </c>
      <c r="B42" s="30" t="s">
        <v>168</v>
      </c>
      <c r="C42" s="1144"/>
      <c r="D42" s="1144"/>
      <c r="E42" s="1144"/>
      <c r="F42" s="717"/>
      <c r="G42" s="30" t="s">
        <v>27</v>
      </c>
      <c r="H42" s="719"/>
      <c r="I42" s="719"/>
      <c r="J42" s="721">
        <f>F42*H42</f>
        <v>0</v>
      </c>
      <c r="K42" s="723">
        <f>F42*I42</f>
        <v>0</v>
      </c>
      <c r="L42" s="196">
        <f>SUM(J42:K42)</f>
        <v>0</v>
      </c>
      <c r="M42" s="196">
        <f>L42*1.27</f>
        <v>0</v>
      </c>
      <c r="N42" s="520"/>
      <c r="O42" s="868"/>
    </row>
    <row r="43" spans="1:17" x14ac:dyDescent="0.2">
      <c r="A43" s="944">
        <v>2</v>
      </c>
      <c r="B43" s="371"/>
      <c r="C43" s="1157"/>
      <c r="D43" s="1157"/>
      <c r="E43" s="1157"/>
      <c r="F43" s="947"/>
      <c r="G43" s="371"/>
      <c r="H43" s="948"/>
      <c r="I43" s="948"/>
      <c r="J43" s="979">
        <f>F43*H43</f>
        <v>0</v>
      </c>
      <c r="K43" s="980">
        <f>F43*I43</f>
        <v>0</v>
      </c>
      <c r="L43" s="186">
        <f>SUM(J43:K43)</f>
        <v>0</v>
      </c>
      <c r="M43" s="186">
        <f>L43*1.27</f>
        <v>0</v>
      </c>
      <c r="P43" s="941"/>
    </row>
    <row r="44" spans="1:17" ht="13.5" thickBot="1" x14ac:dyDescent="0.25">
      <c r="A44" s="529">
        <v>3</v>
      </c>
      <c r="B44" s="491"/>
      <c r="C44" s="1156"/>
      <c r="D44" s="1156"/>
      <c r="E44" s="1156"/>
      <c r="F44" s="530"/>
      <c r="G44" s="491"/>
      <c r="H44" s="531"/>
      <c r="I44" s="531"/>
      <c r="J44" s="977">
        <f>F44*H44</f>
        <v>0</v>
      </c>
      <c r="K44" s="978">
        <f>F44*I44</f>
        <v>0</v>
      </c>
      <c r="L44" s="186">
        <f>SUM(J44:K44)</f>
        <v>0</v>
      </c>
      <c r="M44" s="186">
        <f>L44*1.27</f>
        <v>0</v>
      </c>
      <c r="P44" s="941"/>
    </row>
    <row r="45" spans="1:17" s="472" customFormat="1" ht="24" customHeight="1" thickBot="1" x14ac:dyDescent="0.25">
      <c r="A45" s="1110" t="s">
        <v>322</v>
      </c>
      <c r="B45" s="1111"/>
      <c r="C45" s="745"/>
      <c r="D45" s="827"/>
      <c r="E45" s="745"/>
      <c r="F45" s="828"/>
      <c r="G45" s="829"/>
      <c r="H45" s="830"/>
      <c r="I45" s="831"/>
      <c r="J45" s="494">
        <f>ROUND(SUM(J42:J44),0)</f>
        <v>0</v>
      </c>
      <c r="K45" s="495">
        <f>ROUND(SUM(K42:K44),0)</f>
        <v>0</v>
      </c>
      <c r="L45" s="386">
        <f>ROUND(SUM(L42:L44),0)</f>
        <v>0</v>
      </c>
      <c r="M45" s="386">
        <f>ROUND(SUM(M42:M44),0)</f>
        <v>0</v>
      </c>
      <c r="N45" s="414">
        <f>SUM(M37:M39)+M45</f>
        <v>0</v>
      </c>
      <c r="O45" s="858"/>
      <c r="P45" s="474"/>
    </row>
    <row r="46" spans="1:17" s="524" customFormat="1" ht="27" customHeight="1" thickTop="1" thickBot="1" x14ac:dyDescent="0.25">
      <c r="A46" s="1112" t="s">
        <v>20</v>
      </c>
      <c r="B46" s="1113"/>
      <c r="C46" s="1113"/>
      <c r="D46" s="1113"/>
      <c r="E46" s="1113"/>
      <c r="F46" s="1113"/>
      <c r="G46" s="1113"/>
      <c r="H46" s="1113"/>
      <c r="I46" s="1114"/>
      <c r="J46" s="498">
        <f>J40+J45</f>
        <v>0</v>
      </c>
      <c r="K46" s="499">
        <f>K40+K45</f>
        <v>0</v>
      </c>
      <c r="L46" s="413">
        <f>L40+L45</f>
        <v>0</v>
      </c>
      <c r="M46" s="413">
        <f>M40+M45</f>
        <v>0</v>
      </c>
      <c r="N46" s="523"/>
      <c r="O46" s="870"/>
      <c r="P46" s="515"/>
    </row>
    <row r="47" spans="1:17" ht="12.75" customHeight="1" thickTop="1" x14ac:dyDescent="0.2">
      <c r="A47" s="1109" t="s">
        <v>28</v>
      </c>
      <c r="B47" s="1109"/>
      <c r="C47" s="729"/>
      <c r="D47" s="729"/>
      <c r="E47" s="729"/>
      <c r="F47" s="832"/>
      <c r="G47" s="513"/>
      <c r="H47" s="833"/>
      <c r="I47" s="833"/>
      <c r="J47" s="833"/>
      <c r="K47" s="833"/>
      <c r="L47" s="186"/>
      <c r="M47" s="186"/>
    </row>
    <row r="48" spans="1:17" s="513" customFormat="1" ht="16.5" customHeight="1" x14ac:dyDescent="0.2">
      <c r="A48" s="1108" t="s">
        <v>269</v>
      </c>
      <c r="B48" s="1108"/>
      <c r="C48" s="1101">
        <f>M40</f>
        <v>0</v>
      </c>
      <c r="D48" s="1101"/>
      <c r="E48" s="1101"/>
      <c r="F48" s="259"/>
      <c r="G48" s="12"/>
      <c r="H48" s="267"/>
      <c r="I48" s="267"/>
      <c r="J48" s="267"/>
      <c r="K48" s="267"/>
      <c r="L48" s="196"/>
      <c r="M48" s="196"/>
      <c r="N48" s="520"/>
      <c r="O48" s="868"/>
      <c r="P48" s="505"/>
    </row>
    <row r="49" spans="1:16" s="513" customFormat="1" ht="3.75" customHeight="1" x14ac:dyDescent="0.2">
      <c r="A49" s="475"/>
      <c r="B49" s="207"/>
      <c r="C49" s="259"/>
      <c r="D49" s="259"/>
      <c r="E49" s="268"/>
      <c r="F49" s="259"/>
      <c r="G49" s="12"/>
      <c r="H49" s="267"/>
      <c r="I49" s="267"/>
      <c r="J49" s="267"/>
      <c r="K49" s="267"/>
      <c r="L49" s="196"/>
      <c r="M49" s="196"/>
      <c r="N49" s="520"/>
      <c r="O49" s="868"/>
      <c r="P49" s="505"/>
    </row>
    <row r="50" spans="1:16" s="513" customFormat="1" ht="16.5" customHeight="1" x14ac:dyDescent="0.2">
      <c r="A50" s="1107" t="s">
        <v>270</v>
      </c>
      <c r="B50" s="1107"/>
      <c r="C50" s="1151">
        <f>M45</f>
        <v>0</v>
      </c>
      <c r="D50" s="1151"/>
      <c r="E50" s="1151"/>
      <c r="F50" s="259"/>
      <c r="G50" s="12"/>
      <c r="H50" s="267"/>
      <c r="I50" s="267"/>
      <c r="J50" s="267"/>
      <c r="K50" s="267"/>
      <c r="L50" s="196"/>
      <c r="M50" s="196"/>
      <c r="N50" s="520"/>
      <c r="O50" s="868"/>
      <c r="P50" s="505"/>
    </row>
    <row r="51" spans="1:16" s="513" customFormat="1" ht="5.25" customHeight="1" x14ac:dyDescent="0.2">
      <c r="A51" s="525"/>
      <c r="B51" s="207"/>
      <c r="C51" s="260"/>
      <c r="D51" s="260"/>
      <c r="E51" s="269"/>
      <c r="F51" s="259"/>
      <c r="G51" s="12"/>
      <c r="H51" s="267"/>
      <c r="I51" s="267"/>
      <c r="J51" s="267"/>
      <c r="K51" s="267"/>
      <c r="L51" s="196"/>
      <c r="M51" s="196"/>
      <c r="N51" s="520"/>
      <c r="O51" s="868"/>
      <c r="P51" s="505"/>
    </row>
    <row r="52" spans="1:16" s="513" customFormat="1" ht="16.5" customHeight="1" x14ac:dyDescent="0.25">
      <c r="A52" s="1100" t="s">
        <v>141</v>
      </c>
      <c r="B52" s="1100"/>
      <c r="C52" s="1103">
        <f>SUM(C48:E51)</f>
        <v>0</v>
      </c>
      <c r="D52" s="1103"/>
      <c r="E52" s="1103"/>
      <c r="F52" s="476" t="str">
        <f>IF(C52=M46,"","Hiba!")</f>
        <v/>
      </c>
      <c r="H52" s="278"/>
      <c r="I52" s="278"/>
      <c r="J52" s="278"/>
      <c r="K52" s="278"/>
      <c r="L52" s="196"/>
      <c r="M52" s="196"/>
      <c r="N52" s="520"/>
      <c r="O52" s="868"/>
      <c r="P52" s="505"/>
    </row>
    <row r="53" spans="1:16" x14ac:dyDescent="0.2">
      <c r="A53" s="526"/>
      <c r="L53" s="186"/>
      <c r="M53" s="186"/>
    </row>
    <row r="54" spans="1:16" x14ac:dyDescent="0.2">
      <c r="L54" s="186"/>
      <c r="M54" s="186"/>
    </row>
    <row r="55" spans="1:16" x14ac:dyDescent="0.2">
      <c r="L55" s="186"/>
      <c r="M55" s="186"/>
    </row>
  </sheetData>
  <sheetProtection password="C90E" sheet="1" formatRows="0" insertRows="0"/>
  <customSheetViews>
    <customSheetView guid="{9DBB59B6-7CA7-4085-97B7-26C01D2F3151}" showPageBreaks="1" printArea="1" hiddenColumns="1" view="pageBreakPreview">
      <pane xSplit="1" ySplit="3" topLeftCell="B4" activePane="bottomRight" state="frozen"/>
      <selection pane="bottomRight" activeCell="J43" sqref="J43"/>
      <rowBreaks count="1" manualBreakCount="1">
        <brk id="40" max="16383" man="1"/>
      </rowBreaks>
      <pageMargins left="0.23622047244094491" right="0.23622047244094491" top="0.86614173228346458" bottom="0.43307086614173229" header="0.43307086614173229" footer="0.27559055118110237"/>
      <printOptions horizontalCentered="1"/>
      <pageSetup paperSize="9" scale="75" orientation="portrait" r:id="rId1"/>
      <headerFooter>
        <oddHeader>&amp;L&amp;"Arial,Félkövér dőlt"&amp;12Árajánlat&amp;R&amp;"Arial,Félkövér dőlt"&amp;12Lakások nyílászáróinak cseréje, korszerűsítése</oddHeader>
        <oddFooter>&amp;L&amp;"Arial CE,Dőlt"&amp;D&amp;R&amp;"Arial CE,Dőlt"&amp;P / &amp;N</oddFooter>
      </headerFooter>
    </customSheetView>
    <customSheetView guid="{EE51D86B-4CFE-43E2-AFCF-72BE57CFC368}" showRuler="0">
      <pane xSplit="1" ySplit="2" topLeftCell="B3" activePane="bottomRight" state="frozen"/>
      <selection pane="bottomRight" activeCell="H6" sqref="H6"/>
      <pageMargins left="0.43307086614173229" right="0.39370078740157483" top="0.9055118110236221" bottom="0.78740157480314965" header="0.51181102362204722" footer="0.43307086614173229"/>
      <pageSetup paperSize="9" scale="75" orientation="portrait" r:id="rId2"/>
      <headerFooter alignWithMargins="0">
        <oddHeader>&amp;C&amp;"Times New Roman,Félkövér"&amp;12Költségvetés&amp;R&amp;"Times New Roman,Félkövér"&amp;12Lakás nyílászárók cseréje</oddHeader>
      </headerFooter>
    </customSheetView>
  </customSheetViews>
  <mergeCells count="135">
    <mergeCell ref="A2:G2"/>
    <mergeCell ref="A5:A7"/>
    <mergeCell ref="A1:I1"/>
    <mergeCell ref="A4:K4"/>
    <mergeCell ref="C27:D27"/>
    <mergeCell ref="A23:A25"/>
    <mergeCell ref="B24:B25"/>
    <mergeCell ref="A17:A19"/>
    <mergeCell ref="H2:K2"/>
    <mergeCell ref="A26:A28"/>
    <mergeCell ref="H17:H19"/>
    <mergeCell ref="B18:B19"/>
    <mergeCell ref="C18:D18"/>
    <mergeCell ref="A20:A22"/>
    <mergeCell ref="A14:A16"/>
    <mergeCell ref="B15:B16"/>
    <mergeCell ref="C15:D15"/>
    <mergeCell ref="C16:E16"/>
    <mergeCell ref="A8:A10"/>
    <mergeCell ref="C3:E3"/>
    <mergeCell ref="C7:E7"/>
    <mergeCell ref="B6:B7"/>
    <mergeCell ref="C39:E39"/>
    <mergeCell ref="C35:E35"/>
    <mergeCell ref="C38:E38"/>
    <mergeCell ref="C37:E37"/>
    <mergeCell ref="C19:E19"/>
    <mergeCell ref="C31:E31"/>
    <mergeCell ref="P26:P28"/>
    <mergeCell ref="P20:P22"/>
    <mergeCell ref="H20:H22"/>
    <mergeCell ref="B21:B22"/>
    <mergeCell ref="C21:D21"/>
    <mergeCell ref="G26:G28"/>
    <mergeCell ref="C22:E22"/>
    <mergeCell ref="B27:B28"/>
    <mergeCell ref="J26:J28"/>
    <mergeCell ref="F14:F16"/>
    <mergeCell ref="G14:G16"/>
    <mergeCell ref="F11:F13"/>
    <mergeCell ref="G29:G31"/>
    <mergeCell ref="H29:H31"/>
    <mergeCell ref="I29:I31"/>
    <mergeCell ref="K26:K28"/>
    <mergeCell ref="F8:F10"/>
    <mergeCell ref="P32:P34"/>
    <mergeCell ref="F23:F25"/>
    <mergeCell ref="G23:G25"/>
    <mergeCell ref="H23:H25"/>
    <mergeCell ref="K29:K31"/>
    <mergeCell ref="J20:J22"/>
    <mergeCell ref="K20:K22"/>
    <mergeCell ref="K32:K34"/>
    <mergeCell ref="J29:J31"/>
    <mergeCell ref="F26:F28"/>
    <mergeCell ref="F29:F31"/>
    <mergeCell ref="P29:P31"/>
    <mergeCell ref="F17:F19"/>
    <mergeCell ref="G17:G19"/>
    <mergeCell ref="P17:P19"/>
    <mergeCell ref="P23:P25"/>
    <mergeCell ref="P5:P7"/>
    <mergeCell ref="P8:P10"/>
    <mergeCell ref="A11:A13"/>
    <mergeCell ref="C6:D6"/>
    <mergeCell ref="P11:P13"/>
    <mergeCell ref="P14:P16"/>
    <mergeCell ref="C13:E13"/>
    <mergeCell ref="F5:F7"/>
    <mergeCell ref="G5:G7"/>
    <mergeCell ref="B9:B10"/>
    <mergeCell ref="G8:G10"/>
    <mergeCell ref="C9:D9"/>
    <mergeCell ref="C10:E10"/>
    <mergeCell ref="B12:B13"/>
    <mergeCell ref="C12:D12"/>
    <mergeCell ref="J8:J10"/>
    <mergeCell ref="K8:K10"/>
    <mergeCell ref="H11:H13"/>
    <mergeCell ref="I11:I13"/>
    <mergeCell ref="J11:J13"/>
    <mergeCell ref="K11:K13"/>
    <mergeCell ref="H8:H10"/>
    <mergeCell ref="I8:I10"/>
    <mergeCell ref="J5:J7"/>
    <mergeCell ref="A52:B52"/>
    <mergeCell ref="C48:E48"/>
    <mergeCell ref="C50:E50"/>
    <mergeCell ref="C52:E52"/>
    <mergeCell ref="C24:D24"/>
    <mergeCell ref="I26:I28"/>
    <mergeCell ref="C25:E25"/>
    <mergeCell ref="A47:B47"/>
    <mergeCell ref="C36:E36"/>
    <mergeCell ref="A32:A34"/>
    <mergeCell ref="A45:B45"/>
    <mergeCell ref="C44:E44"/>
    <mergeCell ref="A40:B40"/>
    <mergeCell ref="C43:E43"/>
    <mergeCell ref="C28:E28"/>
    <mergeCell ref="C30:D30"/>
    <mergeCell ref="A48:B48"/>
    <mergeCell ref="A50:B50"/>
    <mergeCell ref="B33:B34"/>
    <mergeCell ref="B30:B31"/>
    <mergeCell ref="A29:A31"/>
    <mergeCell ref="C42:E42"/>
    <mergeCell ref="C33:D33"/>
    <mergeCell ref="C34:E34"/>
    <mergeCell ref="A46:I46"/>
    <mergeCell ref="A41:K41"/>
    <mergeCell ref="L1:M1"/>
    <mergeCell ref="F32:F34"/>
    <mergeCell ref="G32:G34"/>
    <mergeCell ref="H32:H34"/>
    <mergeCell ref="I32:I34"/>
    <mergeCell ref="J32:J34"/>
    <mergeCell ref="K23:K25"/>
    <mergeCell ref="F20:F22"/>
    <mergeCell ref="G20:G22"/>
    <mergeCell ref="H26:H28"/>
    <mergeCell ref="K14:K16"/>
    <mergeCell ref="I23:I25"/>
    <mergeCell ref="J23:J25"/>
    <mergeCell ref="J17:J19"/>
    <mergeCell ref="K17:K19"/>
    <mergeCell ref="I20:I22"/>
    <mergeCell ref="I17:I19"/>
    <mergeCell ref="H5:H7"/>
    <mergeCell ref="I5:I7"/>
    <mergeCell ref="H14:H16"/>
    <mergeCell ref="I14:I16"/>
    <mergeCell ref="G11:G13"/>
    <mergeCell ref="J14:J16"/>
    <mergeCell ref="K5:K7"/>
  </mergeCells>
  <phoneticPr fontId="25" type="noConversion"/>
  <dataValidations count="1">
    <dataValidation type="decimal" showInputMessage="1" showErrorMessage="1" sqref="F26:F39 H26:I39 F42:F44 H42:I44">
      <formula1>0</formula1>
      <formula2>1000000000</formula2>
    </dataValidation>
  </dataValidations>
  <printOptions horizontalCentered="1"/>
  <pageMargins left="0.23622047244094491" right="0.23622047244094491" top="0.86614173228346458" bottom="0.43307086614173229" header="0.43307086614173229" footer="0.27559055118110237"/>
  <pageSetup paperSize="9" scale="75" orientation="portrait" r:id="rId3"/>
  <headerFooter>
    <oddHeader>&amp;L&amp;"Arial,Félkövér dőlt"&amp;12Árajánlat&amp;R&amp;"Arial,Félkövér dőlt"&amp;12Lakások nyílászáróinak cseréje, korszerűsítése</oddHeader>
    <oddFooter>&amp;L&amp;"Arial CE,Dőlt"&amp;D&amp;R&amp;"Arial CE,Dőlt"&amp;P / &amp;N</oddFooter>
  </headerFooter>
  <rowBreaks count="1" manualBreakCount="1">
    <brk id="40" max="16383" man="1"/>
  </rowBreaks>
  <ignoredErrors>
    <ignoredError sqref="C5 E5:F5 C14:F14 E8:F8 E11:F11 E17:F17 E20:F20 C20:D20 C23:F23 C26:F26 C29:E29 C32:E32 C8:D8 E9 C11:D11 E12 C17:D17 E15 E18 E27 E30 E33 F40 C7 C10 C13 C16 C19 C22 C25 C28 C31 C34 F29:F36" unlockedFormula="1"/>
  </ignoredErrors>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6"/>
  <dimension ref="A1:U80"/>
  <sheetViews>
    <sheetView view="pageBreakPreview" zoomScaleSheetLayoutView="100" workbookViewId="0">
      <pane xSplit="1" ySplit="3" topLeftCell="B4" activePane="bottomRight" state="frozen"/>
      <selection activeCell="I33" sqref="I33:J33"/>
      <selection pane="topRight" activeCell="I33" sqref="I33:J33"/>
      <selection pane="bottomLeft" activeCell="I33" sqref="I33:J33"/>
      <selection pane="bottomRight" activeCell="B5" sqref="B5"/>
    </sheetView>
  </sheetViews>
  <sheetFormatPr defaultRowHeight="12.75" x14ac:dyDescent="0.2"/>
  <cols>
    <col min="1" max="1" width="3.7109375" style="385" customWidth="1"/>
    <col min="2" max="2" width="50.42578125" style="2" customWidth="1"/>
    <col min="3" max="3" width="5.7109375" style="2" customWidth="1"/>
    <col min="4" max="4" width="2.28515625" style="2" customWidth="1"/>
    <col min="5" max="5" width="6" style="2" customWidth="1"/>
    <col min="6" max="6" width="8.5703125" style="49" customWidth="1"/>
    <col min="7" max="7" width="6.5703125" style="2" bestFit="1" customWidth="1"/>
    <col min="8" max="9" width="8.5703125" style="33" customWidth="1"/>
    <col min="10" max="11" width="12.85546875" style="33" customWidth="1"/>
    <col min="12" max="13" width="14.5703125" style="503" hidden="1" customWidth="1"/>
    <col min="14" max="14" width="14.5703125" style="863" hidden="1" customWidth="1"/>
    <col min="15" max="15" width="30.7109375" style="466" customWidth="1"/>
    <col min="16" max="16384" width="9.140625" style="2"/>
  </cols>
  <sheetData>
    <row r="1" spans="1:21" ht="24.75" customHeight="1" thickBot="1" x14ac:dyDescent="0.25">
      <c r="A1" s="1127" t="str">
        <f>'Árajánlat összesítő'!B13</f>
        <v>Közös helyiségek nyílászáróinak cseréje, korszerűsítése</v>
      </c>
      <c r="B1" s="1127"/>
      <c r="C1" s="1127"/>
      <c r="D1" s="1127"/>
      <c r="E1" s="1127"/>
      <c r="F1" s="1127"/>
      <c r="G1" s="1127"/>
      <c r="H1" s="1127"/>
      <c r="I1" s="1127"/>
      <c r="J1" s="876">
        <f>IF(N1&gt;0,N1,0)</f>
        <v>0</v>
      </c>
      <c r="K1" s="872" t="s">
        <v>352</v>
      </c>
      <c r="L1" s="894" t="s">
        <v>363</v>
      </c>
      <c r="M1" s="893">
        <f>J1+'4'!J1</f>
        <v>0</v>
      </c>
      <c r="N1" s="873">
        <f>SUM(N5:N51)</f>
        <v>0</v>
      </c>
      <c r="O1" s="465" t="str">
        <f>IF(K4="","&lt;-- Kérjük vesse össze a közös helyiségek nyílászáróira eső felület mennyiségét az energetikai számítással!","")</f>
        <v>&lt;-- Kérjük vesse össze a közös helyiségek nyílászáróira eső felület mennyiségét az energetikai számítással!</v>
      </c>
      <c r="P1" s="207"/>
      <c r="Q1" s="207"/>
      <c r="R1" s="207"/>
      <c r="S1" s="207"/>
      <c r="T1" s="207"/>
      <c r="U1" s="207"/>
    </row>
    <row r="2" spans="1:21" ht="18.75" customHeight="1" x14ac:dyDescent="0.2">
      <c r="A2" s="1130">
        <f>'Árajánlat összesítő'!B1</f>
        <v>0</v>
      </c>
      <c r="B2" s="1131"/>
      <c r="C2" s="1131"/>
      <c r="D2" s="1131"/>
      <c r="E2" s="1131"/>
      <c r="F2" s="1131"/>
      <c r="G2" s="1131"/>
      <c r="H2" s="1128" t="s">
        <v>32</v>
      </c>
      <c r="I2" s="1128"/>
      <c r="J2" s="1128"/>
      <c r="K2" s="1129"/>
      <c r="L2" s="196"/>
      <c r="M2" s="196"/>
      <c r="N2" s="860"/>
    </row>
    <row r="3" spans="1:21" s="5" customFormat="1" ht="25.5" customHeight="1" thickBot="1" x14ac:dyDescent="0.25">
      <c r="A3" s="751" t="s">
        <v>6</v>
      </c>
      <c r="B3" s="752" t="s">
        <v>307</v>
      </c>
      <c r="C3" s="1163" t="s">
        <v>349</v>
      </c>
      <c r="D3" s="1163"/>
      <c r="E3" s="1163"/>
      <c r="F3" s="754" t="s">
        <v>348</v>
      </c>
      <c r="G3" s="760" t="s">
        <v>9</v>
      </c>
      <c r="H3" s="755" t="s">
        <v>10</v>
      </c>
      <c r="I3" s="755" t="s">
        <v>34</v>
      </c>
      <c r="J3" s="755" t="s">
        <v>12</v>
      </c>
      <c r="K3" s="756" t="s">
        <v>308</v>
      </c>
      <c r="L3" s="194" t="s">
        <v>0</v>
      </c>
      <c r="M3" s="194" t="s">
        <v>1</v>
      </c>
      <c r="N3" s="874" t="s">
        <v>351</v>
      </c>
      <c r="O3" s="84" t="s">
        <v>37</v>
      </c>
    </row>
    <row r="4" spans="1:21" ht="27.75" customHeight="1" thickBot="1" x14ac:dyDescent="0.25">
      <c r="A4" s="1121" t="s">
        <v>268</v>
      </c>
      <c r="B4" s="1122"/>
      <c r="C4" s="1122"/>
      <c r="D4" s="1122"/>
      <c r="E4" s="1122"/>
      <c r="F4" s="1122"/>
      <c r="G4" s="1122"/>
      <c r="H4" s="1122"/>
      <c r="I4" s="1122"/>
      <c r="J4" s="1122"/>
      <c r="K4" s="1123"/>
      <c r="L4" s="469"/>
      <c r="M4" s="504"/>
      <c r="N4" s="875"/>
      <c r="O4" s="2"/>
    </row>
    <row r="5" spans="1:21" s="23" customFormat="1" ht="15.75" x14ac:dyDescent="0.2">
      <c r="A5" s="1133">
        <v>1</v>
      </c>
      <c r="B5" s="629"/>
      <c r="C5" s="533"/>
      <c r="D5" s="534" t="s">
        <v>35</v>
      </c>
      <c r="E5" s="535"/>
      <c r="F5" s="1159"/>
      <c r="G5" s="1169" t="s">
        <v>21</v>
      </c>
      <c r="H5" s="1142"/>
      <c r="I5" s="1142"/>
      <c r="J5" s="1161">
        <f>F5*H5</f>
        <v>0</v>
      </c>
      <c r="K5" s="1141">
        <f>F5*I5</f>
        <v>0</v>
      </c>
      <c r="L5" s="196">
        <f>SUM(J5:K5)</f>
        <v>0</v>
      </c>
      <c r="M5" s="196">
        <f>L5*1.27</f>
        <v>0</v>
      </c>
      <c r="N5" s="860">
        <f>C5/1000*E5/1000*F5</f>
        <v>0</v>
      </c>
      <c r="O5" s="1158"/>
      <c r="P5" s="11"/>
      <c r="Q5" s="11"/>
    </row>
    <row r="6" spans="1:21" s="23" customFormat="1" ht="15.75" customHeight="1" x14ac:dyDescent="0.2">
      <c r="A6" s="1132"/>
      <c r="B6" s="1168" t="s">
        <v>401</v>
      </c>
      <c r="C6" s="1145"/>
      <c r="D6" s="1146"/>
      <c r="E6" s="28" t="s">
        <v>36</v>
      </c>
      <c r="F6" s="1135"/>
      <c r="G6" s="1167"/>
      <c r="H6" s="1137"/>
      <c r="I6" s="1137"/>
      <c r="J6" s="1138"/>
      <c r="K6" s="1166"/>
      <c r="L6" s="196"/>
      <c r="M6" s="196"/>
      <c r="N6" s="860"/>
      <c r="O6" s="1158"/>
      <c r="P6" s="11"/>
      <c r="Q6" s="11"/>
    </row>
    <row r="7" spans="1:21" s="23" customFormat="1" ht="36.75" customHeight="1" x14ac:dyDescent="0.2">
      <c r="A7" s="1132"/>
      <c r="B7" s="1160"/>
      <c r="C7" s="1152" t="s">
        <v>83</v>
      </c>
      <c r="D7" s="1153"/>
      <c r="E7" s="1154"/>
      <c r="F7" s="1135"/>
      <c r="G7" s="1167"/>
      <c r="H7" s="1137"/>
      <c r="I7" s="1137"/>
      <c r="J7" s="1138"/>
      <c r="K7" s="1166"/>
      <c r="L7" s="196"/>
      <c r="M7" s="196"/>
      <c r="N7" s="860"/>
      <c r="O7" s="1158"/>
      <c r="P7" s="11"/>
      <c r="Q7" s="11"/>
    </row>
    <row r="8" spans="1:21" s="23" customFormat="1" ht="15.75" x14ac:dyDescent="0.2">
      <c r="A8" s="1132">
        <v>2</v>
      </c>
      <c r="B8" s="632"/>
      <c r="C8" s="283"/>
      <c r="D8" s="29" t="s">
        <v>35</v>
      </c>
      <c r="E8" s="284"/>
      <c r="F8" s="1135"/>
      <c r="G8" s="1167" t="s">
        <v>21</v>
      </c>
      <c r="H8" s="1137"/>
      <c r="I8" s="1137"/>
      <c r="J8" s="1138">
        <f>F8*H8</f>
        <v>0</v>
      </c>
      <c r="K8" s="1166">
        <f>F8*I8</f>
        <v>0</v>
      </c>
      <c r="L8" s="196">
        <f>SUM(J8:K8)</f>
        <v>0</v>
      </c>
      <c r="M8" s="196">
        <f>L8*1.27</f>
        <v>0</v>
      </c>
      <c r="N8" s="860">
        <f>C8/1000*E8/1000*F8</f>
        <v>0</v>
      </c>
      <c r="O8" s="1158"/>
      <c r="P8" s="11"/>
      <c r="Q8" s="11"/>
    </row>
    <row r="9" spans="1:21" s="23" customFormat="1" ht="15.75" customHeight="1" x14ac:dyDescent="0.2">
      <c r="A9" s="1132"/>
      <c r="B9" s="1168" t="s">
        <v>401</v>
      </c>
      <c r="C9" s="1145"/>
      <c r="D9" s="1146"/>
      <c r="E9" s="28" t="s">
        <v>36</v>
      </c>
      <c r="F9" s="1135"/>
      <c r="G9" s="1167"/>
      <c r="H9" s="1137"/>
      <c r="I9" s="1137"/>
      <c r="J9" s="1138"/>
      <c r="K9" s="1166"/>
      <c r="L9" s="196"/>
      <c r="M9" s="196"/>
      <c r="N9" s="860"/>
      <c r="O9" s="1158"/>
      <c r="P9" s="11"/>
      <c r="Q9" s="11"/>
    </row>
    <row r="10" spans="1:21" s="23" customFormat="1" ht="36.75" customHeight="1" x14ac:dyDescent="0.2">
      <c r="A10" s="1132"/>
      <c r="B10" s="1160"/>
      <c r="C10" s="1152" t="s">
        <v>83</v>
      </c>
      <c r="D10" s="1153"/>
      <c r="E10" s="1154"/>
      <c r="F10" s="1135"/>
      <c r="G10" s="1167"/>
      <c r="H10" s="1137"/>
      <c r="I10" s="1137"/>
      <c r="J10" s="1138"/>
      <c r="K10" s="1166"/>
      <c r="L10" s="196"/>
      <c r="M10" s="196"/>
      <c r="N10" s="860"/>
      <c r="O10" s="1158"/>
      <c r="P10" s="11"/>
      <c r="Q10" s="11"/>
    </row>
    <row r="11" spans="1:21" s="23" customFormat="1" ht="15.75" x14ac:dyDescent="0.2">
      <c r="A11" s="1132">
        <v>3</v>
      </c>
      <c r="B11" s="632"/>
      <c r="C11" s="283"/>
      <c r="D11" s="29" t="s">
        <v>35</v>
      </c>
      <c r="E11" s="284"/>
      <c r="F11" s="1135"/>
      <c r="G11" s="1167" t="s">
        <v>21</v>
      </c>
      <c r="H11" s="1137"/>
      <c r="I11" s="1137"/>
      <c r="J11" s="1138">
        <f>F11*H11</f>
        <v>0</v>
      </c>
      <c r="K11" s="1166">
        <f>F11*I11</f>
        <v>0</v>
      </c>
      <c r="L11" s="196">
        <f>SUM(J11:K11)</f>
        <v>0</v>
      </c>
      <c r="M11" s="196">
        <f>L11*1.27</f>
        <v>0</v>
      </c>
      <c r="N11" s="860">
        <f>C11/1000*E11/1000*F11</f>
        <v>0</v>
      </c>
      <c r="O11" s="1158"/>
      <c r="P11" s="11"/>
      <c r="Q11" s="11"/>
    </row>
    <row r="12" spans="1:21" s="23" customFormat="1" ht="15.75" customHeight="1" x14ac:dyDescent="0.2">
      <c r="A12" s="1132"/>
      <c r="B12" s="1168" t="s">
        <v>401</v>
      </c>
      <c r="C12" s="1145"/>
      <c r="D12" s="1146"/>
      <c r="E12" s="28" t="s">
        <v>36</v>
      </c>
      <c r="F12" s="1135"/>
      <c r="G12" s="1167"/>
      <c r="H12" s="1137"/>
      <c r="I12" s="1137"/>
      <c r="J12" s="1138"/>
      <c r="K12" s="1166"/>
      <c r="L12" s="196"/>
      <c r="M12" s="196"/>
      <c r="N12" s="860"/>
      <c r="O12" s="1158"/>
      <c r="P12" s="11"/>
      <c r="Q12" s="11"/>
    </row>
    <row r="13" spans="1:21" s="23" customFormat="1" ht="36.75" customHeight="1" x14ac:dyDescent="0.2">
      <c r="A13" s="1132"/>
      <c r="B13" s="1160"/>
      <c r="C13" s="1152" t="s">
        <v>85</v>
      </c>
      <c r="D13" s="1153"/>
      <c r="E13" s="1154"/>
      <c r="F13" s="1135"/>
      <c r="G13" s="1167"/>
      <c r="H13" s="1137"/>
      <c r="I13" s="1137"/>
      <c r="J13" s="1138"/>
      <c r="K13" s="1166"/>
      <c r="L13" s="196"/>
      <c r="M13" s="196"/>
      <c r="N13" s="860"/>
      <c r="O13" s="1158"/>
      <c r="P13" s="11"/>
      <c r="Q13" s="11"/>
    </row>
    <row r="14" spans="1:21" s="23" customFormat="1" ht="15.75" x14ac:dyDescent="0.2">
      <c r="A14" s="1132">
        <v>4</v>
      </c>
      <c r="B14" s="632"/>
      <c r="C14" s="283"/>
      <c r="D14" s="29" t="s">
        <v>35</v>
      </c>
      <c r="E14" s="284"/>
      <c r="F14" s="1135"/>
      <c r="G14" s="1167" t="s">
        <v>21</v>
      </c>
      <c r="H14" s="1137"/>
      <c r="I14" s="1137"/>
      <c r="J14" s="1138">
        <f>F14*H14</f>
        <v>0</v>
      </c>
      <c r="K14" s="1166">
        <f>F14*I14</f>
        <v>0</v>
      </c>
      <c r="L14" s="196">
        <f>SUM(J14:K14)</f>
        <v>0</v>
      </c>
      <c r="M14" s="196">
        <f>L14*1.27</f>
        <v>0</v>
      </c>
      <c r="N14" s="860">
        <f>C14/1000*E14/1000*F14</f>
        <v>0</v>
      </c>
      <c r="O14" s="1158"/>
      <c r="P14" s="11"/>
      <c r="Q14" s="11"/>
    </row>
    <row r="15" spans="1:21" s="23" customFormat="1" ht="15.75" customHeight="1" x14ac:dyDescent="0.2">
      <c r="A15" s="1132"/>
      <c r="B15" s="1168" t="s">
        <v>402</v>
      </c>
      <c r="C15" s="1145"/>
      <c r="D15" s="1146"/>
      <c r="E15" s="28" t="s">
        <v>36</v>
      </c>
      <c r="F15" s="1135"/>
      <c r="G15" s="1167"/>
      <c r="H15" s="1137"/>
      <c r="I15" s="1137"/>
      <c r="J15" s="1138"/>
      <c r="K15" s="1166"/>
      <c r="L15" s="196"/>
      <c r="M15" s="196"/>
      <c r="N15" s="860"/>
      <c r="O15" s="1158"/>
      <c r="P15" s="11"/>
      <c r="Q15" s="11"/>
    </row>
    <row r="16" spans="1:21" s="23" customFormat="1" ht="36.75" customHeight="1" x14ac:dyDescent="0.2">
      <c r="A16" s="1132"/>
      <c r="B16" s="1160"/>
      <c r="C16" s="1152" t="s">
        <v>85</v>
      </c>
      <c r="D16" s="1153"/>
      <c r="E16" s="1154"/>
      <c r="F16" s="1135"/>
      <c r="G16" s="1167"/>
      <c r="H16" s="1137"/>
      <c r="I16" s="1137"/>
      <c r="J16" s="1138"/>
      <c r="K16" s="1166"/>
      <c r="L16" s="196"/>
      <c r="M16" s="196"/>
      <c r="N16" s="860"/>
      <c r="O16" s="1158"/>
      <c r="P16" s="11"/>
      <c r="Q16" s="11"/>
    </row>
    <row r="17" spans="1:17" s="23" customFormat="1" ht="15.75" x14ac:dyDescent="0.2">
      <c r="A17" s="1132">
        <v>5</v>
      </c>
      <c r="B17" s="632"/>
      <c r="C17" s="283"/>
      <c r="D17" s="29" t="s">
        <v>35</v>
      </c>
      <c r="E17" s="284"/>
      <c r="F17" s="1135"/>
      <c r="G17" s="1167" t="s">
        <v>21</v>
      </c>
      <c r="H17" s="1137"/>
      <c r="I17" s="1137"/>
      <c r="J17" s="1138">
        <f>F17*H17</f>
        <v>0</v>
      </c>
      <c r="K17" s="1166">
        <f>F17*I17</f>
        <v>0</v>
      </c>
      <c r="L17" s="196">
        <f>SUM(J17:K17)</f>
        <v>0</v>
      </c>
      <c r="M17" s="196">
        <f>L17*1.27</f>
        <v>0</v>
      </c>
      <c r="N17" s="860">
        <f>C17/1000*E17/1000*F17</f>
        <v>0</v>
      </c>
      <c r="O17" s="1158"/>
      <c r="P17" s="11"/>
      <c r="Q17" s="11"/>
    </row>
    <row r="18" spans="1:17" s="23" customFormat="1" ht="15.75" customHeight="1" x14ac:dyDescent="0.2">
      <c r="A18" s="1132"/>
      <c r="B18" s="1168" t="s">
        <v>401</v>
      </c>
      <c r="C18" s="1145"/>
      <c r="D18" s="1146"/>
      <c r="E18" s="28" t="s">
        <v>36</v>
      </c>
      <c r="F18" s="1135"/>
      <c r="G18" s="1167"/>
      <c r="H18" s="1137"/>
      <c r="I18" s="1137"/>
      <c r="J18" s="1138"/>
      <c r="K18" s="1166"/>
      <c r="L18" s="196"/>
      <c r="M18" s="196"/>
      <c r="N18" s="860"/>
      <c r="O18" s="1158"/>
      <c r="P18" s="11"/>
      <c r="Q18" s="11"/>
    </row>
    <row r="19" spans="1:17" s="23" customFormat="1" ht="36.75" customHeight="1" x14ac:dyDescent="0.2">
      <c r="A19" s="1132"/>
      <c r="B19" s="1160"/>
      <c r="C19" s="1152" t="s">
        <v>85</v>
      </c>
      <c r="D19" s="1153"/>
      <c r="E19" s="1154"/>
      <c r="F19" s="1135"/>
      <c r="G19" s="1167"/>
      <c r="H19" s="1137"/>
      <c r="I19" s="1137"/>
      <c r="J19" s="1138"/>
      <c r="K19" s="1166"/>
      <c r="L19" s="196"/>
      <c r="M19" s="196"/>
      <c r="N19" s="860"/>
      <c r="O19" s="1158"/>
      <c r="P19" s="11"/>
      <c r="Q19" s="11"/>
    </row>
    <row r="20" spans="1:17" s="23" customFormat="1" ht="15.75" x14ac:dyDescent="0.2">
      <c r="A20" s="1132">
        <v>6</v>
      </c>
      <c r="B20" s="632"/>
      <c r="C20" s="283"/>
      <c r="D20" s="29" t="s">
        <v>35</v>
      </c>
      <c r="E20" s="284"/>
      <c r="F20" s="1135"/>
      <c r="G20" s="1167" t="s">
        <v>21</v>
      </c>
      <c r="H20" s="1137"/>
      <c r="I20" s="1137"/>
      <c r="J20" s="1138">
        <f>F20*H20</f>
        <v>0</v>
      </c>
      <c r="K20" s="1166">
        <f>F20*I20</f>
        <v>0</v>
      </c>
      <c r="L20" s="196">
        <f>SUM(J20:K20)</f>
        <v>0</v>
      </c>
      <c r="M20" s="196">
        <f>L20*1.27</f>
        <v>0</v>
      </c>
      <c r="N20" s="860">
        <f>C20/1000*E20/1000*F20</f>
        <v>0</v>
      </c>
      <c r="O20" s="1158"/>
      <c r="P20" s="11"/>
      <c r="Q20" s="11"/>
    </row>
    <row r="21" spans="1:17" s="23" customFormat="1" ht="15.75" customHeight="1" x14ac:dyDescent="0.2">
      <c r="A21" s="1132"/>
      <c r="B21" s="1168" t="s">
        <v>401</v>
      </c>
      <c r="C21" s="1145"/>
      <c r="D21" s="1146"/>
      <c r="E21" s="28" t="s">
        <v>36</v>
      </c>
      <c r="F21" s="1135"/>
      <c r="G21" s="1167"/>
      <c r="H21" s="1137"/>
      <c r="I21" s="1137"/>
      <c r="J21" s="1138"/>
      <c r="K21" s="1166"/>
      <c r="L21" s="196"/>
      <c r="M21" s="196"/>
      <c r="N21" s="860"/>
      <c r="O21" s="1158"/>
      <c r="P21" s="11"/>
      <c r="Q21" s="11"/>
    </row>
    <row r="22" spans="1:17" s="23" customFormat="1" ht="36.75" customHeight="1" x14ac:dyDescent="0.2">
      <c r="A22" s="1132"/>
      <c r="B22" s="1160"/>
      <c r="C22" s="1152"/>
      <c r="D22" s="1153"/>
      <c r="E22" s="1154"/>
      <c r="F22" s="1135"/>
      <c r="G22" s="1167"/>
      <c r="H22" s="1137"/>
      <c r="I22" s="1137"/>
      <c r="J22" s="1138"/>
      <c r="K22" s="1166"/>
      <c r="L22" s="196"/>
      <c r="M22" s="196"/>
      <c r="N22" s="860"/>
      <c r="O22" s="1158"/>
      <c r="P22" s="11"/>
      <c r="Q22" s="11"/>
    </row>
    <row r="23" spans="1:17" s="23" customFormat="1" ht="15.75" x14ac:dyDescent="0.2">
      <c r="A23" s="1132">
        <v>6</v>
      </c>
      <c r="B23" s="632"/>
      <c r="C23" s="283"/>
      <c r="D23" s="29" t="s">
        <v>35</v>
      </c>
      <c r="E23" s="284"/>
      <c r="F23" s="1135"/>
      <c r="G23" s="1167" t="s">
        <v>21</v>
      </c>
      <c r="H23" s="1137"/>
      <c r="I23" s="1137"/>
      <c r="J23" s="1138">
        <f>F23*H23</f>
        <v>0</v>
      </c>
      <c r="K23" s="1166">
        <f>F23*I23</f>
        <v>0</v>
      </c>
      <c r="L23" s="196">
        <f>SUM(J23:K23)</f>
        <v>0</v>
      </c>
      <c r="M23" s="196">
        <f>L23*1.27</f>
        <v>0</v>
      </c>
      <c r="N23" s="860">
        <f>C23/1000*E23/1000*F23</f>
        <v>0</v>
      </c>
      <c r="O23" s="1158"/>
      <c r="P23" s="11"/>
      <c r="Q23" s="11"/>
    </row>
    <row r="24" spans="1:17" s="23" customFormat="1" ht="15.75" customHeight="1" x14ac:dyDescent="0.2">
      <c r="A24" s="1132"/>
      <c r="B24" s="1168" t="s">
        <v>401</v>
      </c>
      <c r="C24" s="1145"/>
      <c r="D24" s="1146"/>
      <c r="E24" s="28" t="s">
        <v>36</v>
      </c>
      <c r="F24" s="1135"/>
      <c r="G24" s="1167"/>
      <c r="H24" s="1137"/>
      <c r="I24" s="1137"/>
      <c r="J24" s="1138"/>
      <c r="K24" s="1166"/>
      <c r="L24" s="196"/>
      <c r="M24" s="196"/>
      <c r="N24" s="860"/>
      <c r="O24" s="1158"/>
      <c r="P24" s="11"/>
      <c r="Q24" s="11"/>
    </row>
    <row r="25" spans="1:17" s="23" customFormat="1" ht="36.75" customHeight="1" x14ac:dyDescent="0.2">
      <c r="A25" s="1132"/>
      <c r="B25" s="1160"/>
      <c r="C25" s="1152"/>
      <c r="D25" s="1153"/>
      <c r="E25" s="1154"/>
      <c r="F25" s="1135"/>
      <c r="G25" s="1167"/>
      <c r="H25" s="1137"/>
      <c r="I25" s="1137"/>
      <c r="J25" s="1138"/>
      <c r="K25" s="1166"/>
      <c r="L25" s="196"/>
      <c r="M25" s="196"/>
      <c r="N25" s="860"/>
      <c r="O25" s="1158"/>
      <c r="P25" s="11"/>
      <c r="Q25" s="11"/>
    </row>
    <row r="26" spans="1:17" s="23" customFormat="1" ht="15.75" x14ac:dyDescent="0.2">
      <c r="A26" s="1132">
        <v>6</v>
      </c>
      <c r="B26" s="632"/>
      <c r="C26" s="283"/>
      <c r="D26" s="29" t="s">
        <v>35</v>
      </c>
      <c r="E26" s="284"/>
      <c r="F26" s="1135"/>
      <c r="G26" s="1167" t="s">
        <v>21</v>
      </c>
      <c r="H26" s="1137"/>
      <c r="I26" s="1137"/>
      <c r="J26" s="1138">
        <f>F26*H26</f>
        <v>0</v>
      </c>
      <c r="K26" s="1166">
        <f>F26*I26</f>
        <v>0</v>
      </c>
      <c r="L26" s="196">
        <f>SUM(J26:K26)</f>
        <v>0</v>
      </c>
      <c r="M26" s="196">
        <f>L26*1.27</f>
        <v>0</v>
      </c>
      <c r="N26" s="860">
        <f>C26/1000*E26/1000*F26</f>
        <v>0</v>
      </c>
      <c r="O26" s="1158"/>
      <c r="P26" s="11"/>
      <c r="Q26" s="11"/>
    </row>
    <row r="27" spans="1:17" s="23" customFormat="1" ht="15.75" customHeight="1" x14ac:dyDescent="0.2">
      <c r="A27" s="1132"/>
      <c r="B27" s="1168" t="s">
        <v>402</v>
      </c>
      <c r="C27" s="1145"/>
      <c r="D27" s="1146"/>
      <c r="E27" s="28" t="s">
        <v>36</v>
      </c>
      <c r="F27" s="1135"/>
      <c r="G27" s="1167"/>
      <c r="H27" s="1137"/>
      <c r="I27" s="1137"/>
      <c r="J27" s="1138"/>
      <c r="K27" s="1166"/>
      <c r="L27" s="196"/>
      <c r="M27" s="196"/>
      <c r="N27" s="860"/>
      <c r="O27" s="1158"/>
      <c r="P27" s="11"/>
      <c r="Q27" s="11"/>
    </row>
    <row r="28" spans="1:17" s="23" customFormat="1" ht="36.75" customHeight="1" x14ac:dyDescent="0.2">
      <c r="A28" s="1132"/>
      <c r="B28" s="1160"/>
      <c r="C28" s="1152"/>
      <c r="D28" s="1153"/>
      <c r="E28" s="1154"/>
      <c r="F28" s="1135"/>
      <c r="G28" s="1167"/>
      <c r="H28" s="1137"/>
      <c r="I28" s="1137"/>
      <c r="J28" s="1138"/>
      <c r="K28" s="1166"/>
      <c r="L28" s="196"/>
      <c r="M28" s="196"/>
      <c r="N28" s="860"/>
      <c r="O28" s="1158"/>
      <c r="P28" s="11"/>
      <c r="Q28" s="11"/>
    </row>
    <row r="29" spans="1:17" s="23" customFormat="1" ht="15.75" x14ac:dyDescent="0.2">
      <c r="A29" s="1132">
        <v>6</v>
      </c>
      <c r="B29" s="632"/>
      <c r="C29" s="283"/>
      <c r="D29" s="29" t="s">
        <v>35</v>
      </c>
      <c r="E29" s="284"/>
      <c r="F29" s="1135"/>
      <c r="G29" s="1167" t="s">
        <v>21</v>
      </c>
      <c r="H29" s="1137"/>
      <c r="I29" s="1137"/>
      <c r="J29" s="1138">
        <f>F29*H29</f>
        <v>0</v>
      </c>
      <c r="K29" s="1166">
        <f>F29*I29</f>
        <v>0</v>
      </c>
      <c r="L29" s="196">
        <f>SUM(J29:K29)</f>
        <v>0</v>
      </c>
      <c r="M29" s="196">
        <f>L29*1.27</f>
        <v>0</v>
      </c>
      <c r="N29" s="860">
        <f>C29/1000*E29/1000*F29</f>
        <v>0</v>
      </c>
      <c r="O29" s="1158"/>
      <c r="P29" s="11"/>
      <c r="Q29" s="11"/>
    </row>
    <row r="30" spans="1:17" s="23" customFormat="1" ht="15.75" customHeight="1" x14ac:dyDescent="0.2">
      <c r="A30" s="1132"/>
      <c r="B30" s="1168" t="s">
        <v>401</v>
      </c>
      <c r="C30" s="1145"/>
      <c r="D30" s="1146"/>
      <c r="E30" s="28" t="s">
        <v>36</v>
      </c>
      <c r="F30" s="1135"/>
      <c r="G30" s="1167"/>
      <c r="H30" s="1137"/>
      <c r="I30" s="1137"/>
      <c r="J30" s="1138"/>
      <c r="K30" s="1166"/>
      <c r="L30" s="196"/>
      <c r="M30" s="196"/>
      <c r="N30" s="860"/>
      <c r="O30" s="1158"/>
      <c r="P30" s="11"/>
      <c r="Q30" s="11"/>
    </row>
    <row r="31" spans="1:17" s="23" customFormat="1" ht="36.75" customHeight="1" x14ac:dyDescent="0.2">
      <c r="A31" s="1132"/>
      <c r="B31" s="1160"/>
      <c r="C31" s="1152" t="s">
        <v>84</v>
      </c>
      <c r="D31" s="1153"/>
      <c r="E31" s="1154"/>
      <c r="F31" s="1135"/>
      <c r="G31" s="1167"/>
      <c r="H31" s="1137"/>
      <c r="I31" s="1137"/>
      <c r="J31" s="1138"/>
      <c r="K31" s="1166"/>
      <c r="L31" s="196"/>
      <c r="M31" s="196"/>
      <c r="N31" s="860"/>
      <c r="O31" s="1158"/>
      <c r="P31" s="11"/>
      <c r="Q31" s="11"/>
    </row>
    <row r="32" spans="1:17" ht="43.5" customHeight="1" thickBot="1" x14ac:dyDescent="0.25">
      <c r="A32" s="591">
        <v>7</v>
      </c>
      <c r="B32" s="592" t="s">
        <v>198</v>
      </c>
      <c r="C32" s="1171"/>
      <c r="D32" s="1171"/>
      <c r="E32" s="1171"/>
      <c r="F32" s="593"/>
      <c r="G32" s="594" t="s">
        <v>26</v>
      </c>
      <c r="H32" s="595"/>
      <c r="I32" s="595"/>
      <c r="J32" s="596">
        <f>F32*H32</f>
        <v>0</v>
      </c>
      <c r="K32" s="597">
        <f>F32*I32</f>
        <v>0</v>
      </c>
      <c r="L32" s="196">
        <f>SUM(J32:K32)</f>
        <v>0</v>
      </c>
      <c r="M32" s="196">
        <f>L32*1.27</f>
        <v>0</v>
      </c>
      <c r="N32" s="860"/>
    </row>
    <row r="33" spans="1:17" s="537" customFormat="1" ht="13.5" thickTop="1" x14ac:dyDescent="0.2">
      <c r="A33" s="942">
        <v>8</v>
      </c>
      <c r="B33" s="375"/>
      <c r="C33" s="1172"/>
      <c r="D33" s="1172"/>
      <c r="E33" s="1172"/>
      <c r="F33" s="373"/>
      <c r="G33" s="375"/>
      <c r="H33" s="951"/>
      <c r="I33" s="951"/>
      <c r="J33" s="985">
        <f>F33*H33</f>
        <v>0</v>
      </c>
      <c r="K33" s="986">
        <f>F33*I33</f>
        <v>0</v>
      </c>
      <c r="L33" s="186">
        <f>SUM(J33:K33)</f>
        <v>0</v>
      </c>
      <c r="M33" s="186">
        <f>L33*1.27</f>
        <v>0</v>
      </c>
      <c r="N33" s="987"/>
      <c r="O33" s="536"/>
    </row>
    <row r="34" spans="1:17" s="537" customFormat="1" x14ac:dyDescent="0.2">
      <c r="A34" s="958">
        <v>9</v>
      </c>
      <c r="B34" s="376"/>
      <c r="C34" s="1173"/>
      <c r="D34" s="1173"/>
      <c r="E34" s="1173"/>
      <c r="F34" s="374"/>
      <c r="G34" s="376"/>
      <c r="H34" s="948"/>
      <c r="I34" s="948"/>
      <c r="J34" s="988">
        <f>F34*H34</f>
        <v>0</v>
      </c>
      <c r="K34" s="989">
        <f>F34*I34</f>
        <v>0</v>
      </c>
      <c r="L34" s="186">
        <f>SUM(J34:K34)</f>
        <v>0</v>
      </c>
      <c r="M34" s="186">
        <f>L34*1.27</f>
        <v>0</v>
      </c>
      <c r="N34" s="987"/>
      <c r="O34" s="536"/>
    </row>
    <row r="35" spans="1:17" ht="13.5" thickBot="1" x14ac:dyDescent="0.25">
      <c r="A35" s="953">
        <v>10</v>
      </c>
      <c r="B35" s="511"/>
      <c r="C35" s="1170"/>
      <c r="D35" s="1170"/>
      <c r="E35" s="1170"/>
      <c r="F35" s="543"/>
      <c r="G35" s="511"/>
      <c r="H35" s="531"/>
      <c r="I35" s="531"/>
      <c r="J35" s="990">
        <f>F35*H35</f>
        <v>0</v>
      </c>
      <c r="K35" s="991">
        <f>F35*I35</f>
        <v>0</v>
      </c>
      <c r="L35" s="186">
        <f>SUM(J35:K35)</f>
        <v>0</v>
      </c>
      <c r="M35" s="186">
        <f>L35*1.27</f>
        <v>0</v>
      </c>
      <c r="N35" s="987"/>
    </row>
    <row r="36" spans="1:17" s="416" customFormat="1" ht="22.5" customHeight="1" thickBot="1" x14ac:dyDescent="0.25">
      <c r="A36" s="1118" t="s">
        <v>321</v>
      </c>
      <c r="B36" s="1119"/>
      <c r="C36" s="740"/>
      <c r="D36" s="740"/>
      <c r="E36" s="740"/>
      <c r="F36" s="819"/>
      <c r="G36" s="820"/>
      <c r="H36" s="767"/>
      <c r="I36" s="768"/>
      <c r="J36" s="496">
        <f>ROUND(SUM(J5:J35),0)</f>
        <v>0</v>
      </c>
      <c r="K36" s="497">
        <f>ROUND(SUM(K5:K35),0)</f>
        <v>0</v>
      </c>
      <c r="L36" s="386">
        <f>ROUND(SUM(L5:L35),0)</f>
        <v>0</v>
      </c>
      <c r="M36" s="386">
        <f>ROUND(SUM(M5:M35),0)</f>
        <v>0</v>
      </c>
      <c r="N36" s="861"/>
      <c r="O36" s="538"/>
    </row>
    <row r="37" spans="1:17" ht="27.75" customHeight="1" thickBot="1" x14ac:dyDescent="0.25">
      <c r="A37" s="1148" t="s">
        <v>267</v>
      </c>
      <c r="B37" s="1149"/>
      <c r="C37" s="1149"/>
      <c r="D37" s="1149"/>
      <c r="E37" s="1149"/>
      <c r="F37" s="1149"/>
      <c r="G37" s="1149"/>
      <c r="H37" s="1149"/>
      <c r="I37" s="1149"/>
      <c r="J37" s="1149"/>
      <c r="K37" s="1150"/>
      <c r="L37" s="469"/>
      <c r="M37" s="504"/>
      <c r="N37" s="875"/>
      <c r="O37" s="2"/>
    </row>
    <row r="38" spans="1:17" s="23" customFormat="1" ht="15.75" x14ac:dyDescent="0.2">
      <c r="A38" s="1133">
        <v>1</v>
      </c>
      <c r="B38" s="629"/>
      <c r="C38" s="533"/>
      <c r="D38" s="885" t="s">
        <v>35</v>
      </c>
      <c r="E38" s="535"/>
      <c r="F38" s="1159"/>
      <c r="G38" s="1160" t="s">
        <v>21</v>
      </c>
      <c r="H38" s="1142"/>
      <c r="I38" s="1142"/>
      <c r="J38" s="1161">
        <f>F38*H38</f>
        <v>0</v>
      </c>
      <c r="K38" s="1141">
        <f>F38*I38</f>
        <v>0</v>
      </c>
      <c r="L38" s="196">
        <f>SUM(J38:K38)</f>
        <v>0</v>
      </c>
      <c r="M38" s="196">
        <f>L38*1.27</f>
        <v>0</v>
      </c>
      <c r="N38" s="860">
        <f>C38/1000*E38/1000*F38</f>
        <v>0</v>
      </c>
      <c r="O38" s="1158"/>
      <c r="P38" s="11"/>
      <c r="Q38" s="11"/>
    </row>
    <row r="39" spans="1:17" s="23" customFormat="1" ht="17.25" customHeight="1" x14ac:dyDescent="0.2">
      <c r="A39" s="1132"/>
      <c r="B39" s="1168" t="s">
        <v>403</v>
      </c>
      <c r="C39" s="1145"/>
      <c r="D39" s="1146"/>
      <c r="E39" s="28" t="s">
        <v>36</v>
      </c>
      <c r="F39" s="1135"/>
      <c r="G39" s="1136"/>
      <c r="H39" s="1137"/>
      <c r="I39" s="1137"/>
      <c r="J39" s="1138"/>
      <c r="K39" s="1166"/>
      <c r="L39" s="196"/>
      <c r="M39" s="196"/>
      <c r="N39" s="860"/>
      <c r="O39" s="1158"/>
      <c r="P39" s="11"/>
      <c r="Q39" s="11"/>
    </row>
    <row r="40" spans="1:17" s="23" customFormat="1" ht="49.5" customHeight="1" x14ac:dyDescent="0.2">
      <c r="A40" s="1132"/>
      <c r="B40" s="1160"/>
      <c r="C40" s="1152"/>
      <c r="D40" s="1153"/>
      <c r="E40" s="1154"/>
      <c r="F40" s="1135"/>
      <c r="G40" s="1136"/>
      <c r="H40" s="1137"/>
      <c r="I40" s="1137"/>
      <c r="J40" s="1138"/>
      <c r="K40" s="1166"/>
      <c r="L40" s="196"/>
      <c r="M40" s="196"/>
      <c r="N40" s="860"/>
      <c r="O40" s="1158"/>
      <c r="P40" s="11"/>
      <c r="Q40" s="11"/>
    </row>
    <row r="41" spans="1:17" s="23" customFormat="1" ht="15.75" x14ac:dyDescent="0.2">
      <c r="A41" s="1132">
        <v>2</v>
      </c>
      <c r="B41" s="632"/>
      <c r="C41" s="533"/>
      <c r="D41" s="885" t="s">
        <v>35</v>
      </c>
      <c r="E41" s="535"/>
      <c r="F41" s="1135"/>
      <c r="G41" s="1136" t="s">
        <v>21</v>
      </c>
      <c r="H41" s="1137"/>
      <c r="I41" s="1137"/>
      <c r="J41" s="1138">
        <f>F41*H41</f>
        <v>0</v>
      </c>
      <c r="K41" s="1166">
        <f>F41*I41</f>
        <v>0</v>
      </c>
      <c r="L41" s="196">
        <f>SUM(J41:K41)</f>
        <v>0</v>
      </c>
      <c r="M41" s="196">
        <f>L41*1.27</f>
        <v>0</v>
      </c>
      <c r="N41" s="860">
        <f>C41/1000*E41/1000*F41</f>
        <v>0</v>
      </c>
      <c r="O41" s="1158"/>
      <c r="P41" s="11"/>
      <c r="Q41" s="11"/>
    </row>
    <row r="42" spans="1:17" s="23" customFormat="1" ht="15.75" customHeight="1" x14ac:dyDescent="0.2">
      <c r="A42" s="1132"/>
      <c r="B42" s="1168" t="s">
        <v>403</v>
      </c>
      <c r="C42" s="1145"/>
      <c r="D42" s="1146"/>
      <c r="E42" s="28" t="s">
        <v>36</v>
      </c>
      <c r="F42" s="1135"/>
      <c r="G42" s="1136"/>
      <c r="H42" s="1137"/>
      <c r="I42" s="1137"/>
      <c r="J42" s="1138"/>
      <c r="K42" s="1166"/>
      <c r="L42" s="196"/>
      <c r="M42" s="196"/>
      <c r="N42" s="860"/>
      <c r="O42" s="1158"/>
      <c r="P42" s="11"/>
      <c r="Q42" s="11"/>
    </row>
    <row r="43" spans="1:17" s="23" customFormat="1" ht="49.5" customHeight="1" x14ac:dyDescent="0.2">
      <c r="A43" s="1132"/>
      <c r="B43" s="1160"/>
      <c r="C43" s="1152"/>
      <c r="D43" s="1153"/>
      <c r="E43" s="1154"/>
      <c r="F43" s="1135"/>
      <c r="G43" s="1136"/>
      <c r="H43" s="1137"/>
      <c r="I43" s="1137"/>
      <c r="J43" s="1138"/>
      <c r="K43" s="1166"/>
      <c r="L43" s="196"/>
      <c r="M43" s="196"/>
      <c r="N43" s="860"/>
      <c r="O43" s="1158"/>
      <c r="P43" s="11"/>
      <c r="Q43" s="11"/>
    </row>
    <row r="44" spans="1:17" s="23" customFormat="1" ht="15.75" x14ac:dyDescent="0.2">
      <c r="A44" s="1132">
        <v>3</v>
      </c>
      <c r="B44" s="632"/>
      <c r="C44" s="533"/>
      <c r="D44" s="885" t="s">
        <v>35</v>
      </c>
      <c r="E44" s="535"/>
      <c r="F44" s="1135"/>
      <c r="G44" s="1136" t="s">
        <v>21</v>
      </c>
      <c r="H44" s="1137"/>
      <c r="I44" s="1137"/>
      <c r="J44" s="1138">
        <f>F44*H44</f>
        <v>0</v>
      </c>
      <c r="K44" s="1166">
        <f>F44*I44</f>
        <v>0</v>
      </c>
      <c r="L44" s="196">
        <f>SUM(J44:K44)</f>
        <v>0</v>
      </c>
      <c r="M44" s="196">
        <f>L44*1.27</f>
        <v>0</v>
      </c>
      <c r="N44" s="860">
        <f>C44/1000*E44/1000*F44</f>
        <v>0</v>
      </c>
      <c r="O44" s="1158"/>
      <c r="P44" s="11"/>
      <c r="Q44" s="11"/>
    </row>
    <row r="45" spans="1:17" s="23" customFormat="1" ht="15.75" customHeight="1" x14ac:dyDescent="0.2">
      <c r="A45" s="1132"/>
      <c r="B45" s="1168" t="s">
        <v>403</v>
      </c>
      <c r="C45" s="1145"/>
      <c r="D45" s="1146"/>
      <c r="E45" s="28" t="s">
        <v>36</v>
      </c>
      <c r="F45" s="1135"/>
      <c r="G45" s="1136"/>
      <c r="H45" s="1137"/>
      <c r="I45" s="1137"/>
      <c r="J45" s="1138"/>
      <c r="K45" s="1166"/>
      <c r="L45" s="196"/>
      <c r="M45" s="196"/>
      <c r="N45" s="860"/>
      <c r="O45" s="1158"/>
      <c r="P45" s="11"/>
      <c r="Q45" s="11"/>
    </row>
    <row r="46" spans="1:17" s="23" customFormat="1" ht="50.25" customHeight="1" x14ac:dyDescent="0.2">
      <c r="A46" s="1132"/>
      <c r="B46" s="1160"/>
      <c r="C46" s="1152"/>
      <c r="D46" s="1153"/>
      <c r="E46" s="1154"/>
      <c r="F46" s="1135"/>
      <c r="G46" s="1136"/>
      <c r="H46" s="1137"/>
      <c r="I46" s="1137"/>
      <c r="J46" s="1138"/>
      <c r="K46" s="1166"/>
      <c r="L46" s="196"/>
      <c r="M46" s="196"/>
      <c r="N46" s="860"/>
      <c r="O46" s="1158"/>
      <c r="P46" s="11"/>
      <c r="Q46" s="11"/>
    </row>
    <row r="47" spans="1:17" s="23" customFormat="1" ht="15.75" x14ac:dyDescent="0.2">
      <c r="A47" s="1132">
        <v>4</v>
      </c>
      <c r="B47" s="632"/>
      <c r="C47" s="533"/>
      <c r="D47" s="885" t="s">
        <v>35</v>
      </c>
      <c r="E47" s="535"/>
      <c r="F47" s="1135"/>
      <c r="G47" s="1136" t="s">
        <v>21</v>
      </c>
      <c r="H47" s="1137"/>
      <c r="I47" s="1137"/>
      <c r="J47" s="1138">
        <f>F47*H47</f>
        <v>0</v>
      </c>
      <c r="K47" s="1166">
        <f>F47*I47</f>
        <v>0</v>
      </c>
      <c r="L47" s="196">
        <f>SUM(J47:K47)</f>
        <v>0</v>
      </c>
      <c r="M47" s="196">
        <f>L47*1.27</f>
        <v>0</v>
      </c>
      <c r="N47" s="860">
        <f>C47/1000*E47/1000*F47</f>
        <v>0</v>
      </c>
      <c r="O47" s="1158"/>
      <c r="P47" s="11"/>
      <c r="Q47" s="11"/>
    </row>
    <row r="48" spans="1:17" s="23" customFormat="1" ht="15.75" customHeight="1" x14ac:dyDescent="0.2">
      <c r="A48" s="1132"/>
      <c r="B48" s="1168" t="s">
        <v>403</v>
      </c>
      <c r="C48" s="1145"/>
      <c r="D48" s="1146"/>
      <c r="E48" s="28" t="s">
        <v>36</v>
      </c>
      <c r="F48" s="1135"/>
      <c r="G48" s="1136"/>
      <c r="H48" s="1137"/>
      <c r="I48" s="1137"/>
      <c r="J48" s="1138"/>
      <c r="K48" s="1166"/>
      <c r="L48" s="196"/>
      <c r="M48" s="196"/>
      <c r="N48" s="860"/>
      <c r="O48" s="1158"/>
      <c r="P48" s="11"/>
      <c r="Q48" s="11"/>
    </row>
    <row r="49" spans="1:17" s="23" customFormat="1" ht="52.5" customHeight="1" x14ac:dyDescent="0.2">
      <c r="A49" s="1132"/>
      <c r="B49" s="1160"/>
      <c r="C49" s="1152"/>
      <c r="D49" s="1153"/>
      <c r="E49" s="1154"/>
      <c r="F49" s="1135"/>
      <c r="G49" s="1136"/>
      <c r="H49" s="1137"/>
      <c r="I49" s="1137"/>
      <c r="J49" s="1138"/>
      <c r="K49" s="1166"/>
      <c r="L49" s="196"/>
      <c r="M49" s="196"/>
      <c r="N49" s="860"/>
      <c r="O49" s="1158"/>
      <c r="P49" s="11"/>
      <c r="Q49" s="11"/>
    </row>
    <row r="50" spans="1:17" s="23" customFormat="1" ht="15.75" x14ac:dyDescent="0.2">
      <c r="A50" s="1132">
        <v>5</v>
      </c>
      <c r="B50" s="632"/>
      <c r="C50" s="533"/>
      <c r="D50" s="885" t="s">
        <v>35</v>
      </c>
      <c r="E50" s="535"/>
      <c r="F50" s="1135"/>
      <c r="G50" s="1136" t="s">
        <v>21</v>
      </c>
      <c r="H50" s="1137"/>
      <c r="I50" s="1137"/>
      <c r="J50" s="1138">
        <f>F50*H50</f>
        <v>0</v>
      </c>
      <c r="K50" s="1166">
        <f>F50*I50</f>
        <v>0</v>
      </c>
      <c r="L50" s="196">
        <f>SUM(J50:K50)</f>
        <v>0</v>
      </c>
      <c r="M50" s="196">
        <f>L50*1.27</f>
        <v>0</v>
      </c>
      <c r="N50" s="860">
        <f>C50/1000*E50/1000*F50</f>
        <v>0</v>
      </c>
      <c r="O50" s="1158"/>
      <c r="P50" s="11"/>
      <c r="Q50" s="11"/>
    </row>
    <row r="51" spans="1:17" s="23" customFormat="1" ht="15.75" customHeight="1" x14ac:dyDescent="0.2">
      <c r="A51" s="1132"/>
      <c r="B51" s="1168" t="s">
        <v>403</v>
      </c>
      <c r="C51" s="1145"/>
      <c r="D51" s="1146"/>
      <c r="E51" s="28" t="s">
        <v>36</v>
      </c>
      <c r="F51" s="1135"/>
      <c r="G51" s="1136"/>
      <c r="H51" s="1137"/>
      <c r="I51" s="1137"/>
      <c r="J51" s="1138"/>
      <c r="K51" s="1166"/>
      <c r="L51" s="196"/>
      <c r="M51" s="196"/>
      <c r="N51" s="860"/>
      <c r="O51" s="1158"/>
      <c r="P51" s="11"/>
      <c r="Q51" s="11"/>
    </row>
    <row r="52" spans="1:17" s="23" customFormat="1" ht="49.5" customHeight="1" x14ac:dyDescent="0.2">
      <c r="A52" s="1132"/>
      <c r="B52" s="1160"/>
      <c r="C52" s="1152"/>
      <c r="D52" s="1153"/>
      <c r="E52" s="1154"/>
      <c r="F52" s="1135"/>
      <c r="G52" s="1136"/>
      <c r="H52" s="1137"/>
      <c r="I52" s="1137"/>
      <c r="J52" s="1138"/>
      <c r="K52" s="1166"/>
      <c r="L52" s="196"/>
      <c r="M52" s="196"/>
      <c r="N52" s="860"/>
      <c r="O52" s="1158"/>
      <c r="P52" s="11"/>
      <c r="Q52" s="11"/>
    </row>
    <row r="53" spans="1:17" s="422" customFormat="1" ht="38.25" x14ac:dyDescent="0.2">
      <c r="A53" s="709">
        <v>6</v>
      </c>
      <c r="B53" s="14" t="s">
        <v>17</v>
      </c>
      <c r="C53" s="1174"/>
      <c r="D53" s="1174"/>
      <c r="E53" s="1174"/>
      <c r="F53" s="374"/>
      <c r="G53" s="14" t="s">
        <v>26</v>
      </c>
      <c r="H53" s="720"/>
      <c r="I53" s="720"/>
      <c r="J53" s="263">
        <f>F53*H53</f>
        <v>0</v>
      </c>
      <c r="K53" s="277">
        <f>F53*I53</f>
        <v>0</v>
      </c>
      <c r="L53" s="196">
        <f>SUM(J53:K53)</f>
        <v>0</v>
      </c>
      <c r="M53" s="196">
        <f>L53*1.27</f>
        <v>0</v>
      </c>
      <c r="N53" s="860"/>
      <c r="O53" s="466"/>
    </row>
    <row r="54" spans="1:17" x14ac:dyDescent="0.2">
      <c r="A54" s="943">
        <v>7</v>
      </c>
      <c r="B54" s="376"/>
      <c r="C54" s="1173"/>
      <c r="D54" s="1173"/>
      <c r="E54" s="1173"/>
      <c r="F54" s="374"/>
      <c r="G54" s="376"/>
      <c r="H54" s="948"/>
      <c r="I54" s="948"/>
      <c r="J54" s="988">
        <f>F54*H54</f>
        <v>0</v>
      </c>
      <c r="K54" s="989">
        <f>F54*I54</f>
        <v>0</v>
      </c>
      <c r="L54" s="186">
        <f>SUM(J54:K54)</f>
        <v>0</v>
      </c>
      <c r="M54" s="186">
        <f>L54*1.27</f>
        <v>0</v>
      </c>
      <c r="N54" s="987"/>
    </row>
    <row r="55" spans="1:17" x14ac:dyDescent="0.2">
      <c r="A55" s="943">
        <v>8</v>
      </c>
      <c r="B55" s="376"/>
      <c r="C55" s="1173"/>
      <c r="D55" s="1173"/>
      <c r="E55" s="1173"/>
      <c r="F55" s="374"/>
      <c r="G55" s="376"/>
      <c r="H55" s="948"/>
      <c r="I55" s="948"/>
      <c r="J55" s="988">
        <f>F55*H55</f>
        <v>0</v>
      </c>
      <c r="K55" s="989">
        <f>F55*I55</f>
        <v>0</v>
      </c>
      <c r="L55" s="186">
        <f>SUM(J55:K55)</f>
        <v>0</v>
      </c>
      <c r="M55" s="186">
        <f>L55*1.27</f>
        <v>0</v>
      </c>
      <c r="N55" s="987"/>
    </row>
    <row r="56" spans="1:17" x14ac:dyDescent="0.2">
      <c r="A56" s="943">
        <v>9</v>
      </c>
      <c r="B56" s="376"/>
      <c r="C56" s="1173"/>
      <c r="D56" s="1173"/>
      <c r="E56" s="1173"/>
      <c r="F56" s="374"/>
      <c r="G56" s="376"/>
      <c r="H56" s="948"/>
      <c r="I56" s="948"/>
      <c r="J56" s="988">
        <f>F56*H56</f>
        <v>0</v>
      </c>
      <c r="K56" s="989">
        <f>F56*I56</f>
        <v>0</v>
      </c>
      <c r="L56" s="186">
        <f>SUM(J56:K56)</f>
        <v>0</v>
      </c>
      <c r="M56" s="186">
        <f>L56*1.27</f>
        <v>0</v>
      </c>
      <c r="N56" s="987"/>
    </row>
    <row r="57" spans="1:17" ht="13.5" thickBot="1" x14ac:dyDescent="0.25">
      <c r="A57" s="953">
        <v>10</v>
      </c>
      <c r="B57" s="541"/>
      <c r="C57" s="1175"/>
      <c r="D57" s="1175"/>
      <c r="E57" s="1175"/>
      <c r="F57" s="542"/>
      <c r="G57" s="541"/>
      <c r="H57" s="531"/>
      <c r="I57" s="531"/>
      <c r="J57" s="990">
        <f>F57*H57</f>
        <v>0</v>
      </c>
      <c r="K57" s="991">
        <f>F57*I57</f>
        <v>0</v>
      </c>
      <c r="L57" s="186">
        <f>SUM(J57:K57)</f>
        <v>0</v>
      </c>
      <c r="M57" s="186">
        <f>L57*1.27</f>
        <v>0</v>
      </c>
      <c r="N57" s="987"/>
    </row>
    <row r="58" spans="1:17" s="387" customFormat="1" ht="27" customHeight="1" thickBot="1" x14ac:dyDescent="0.25">
      <c r="A58" s="1110" t="s">
        <v>322</v>
      </c>
      <c r="B58" s="1111"/>
      <c r="C58" s="745"/>
      <c r="D58" s="745"/>
      <c r="E58" s="745"/>
      <c r="F58" s="821"/>
      <c r="G58" s="822"/>
      <c r="H58" s="823"/>
      <c r="I58" s="824"/>
      <c r="J58" s="494">
        <f>ROUND(SUM(J38:J57),0)</f>
        <v>0</v>
      </c>
      <c r="K58" s="495">
        <f>ROUND(SUM(K38:K57),0)</f>
        <v>0</v>
      </c>
      <c r="L58" s="386">
        <f>ROUND(SUM(L38:L57),0)</f>
        <v>0</v>
      </c>
      <c r="M58" s="386">
        <f>ROUND(SUM(M38:M57),0)</f>
        <v>0</v>
      </c>
      <c r="N58" s="861"/>
      <c r="O58" s="540"/>
    </row>
    <row r="59" spans="1:17" s="387" customFormat="1" ht="25.5" customHeight="1" thickTop="1" thickBot="1" x14ac:dyDescent="0.25">
      <c r="A59" s="1112" t="s">
        <v>20</v>
      </c>
      <c r="B59" s="1113"/>
      <c r="C59" s="1113"/>
      <c r="D59" s="1113"/>
      <c r="E59" s="1113"/>
      <c r="F59" s="1113"/>
      <c r="G59" s="1113"/>
      <c r="H59" s="1113"/>
      <c r="I59" s="1114"/>
      <c r="J59" s="498">
        <f>J36+J58</f>
        <v>0</v>
      </c>
      <c r="K59" s="499">
        <f>K36+K58</f>
        <v>0</v>
      </c>
      <c r="L59" s="386">
        <f>L36+L58</f>
        <v>0</v>
      </c>
      <c r="M59" s="386">
        <f>M36+M58</f>
        <v>0</v>
      </c>
      <c r="N59" s="861"/>
      <c r="O59" s="540"/>
    </row>
    <row r="60" spans="1:17" ht="12.75" customHeight="1" thickTop="1" x14ac:dyDescent="0.2">
      <c r="A60" s="1109" t="s">
        <v>28</v>
      </c>
      <c r="B60" s="1109"/>
      <c r="C60" s="729"/>
      <c r="D60" s="729"/>
      <c r="E60" s="729"/>
      <c r="F60" s="750"/>
      <c r="G60" s="207"/>
      <c r="H60" s="278"/>
      <c r="I60" s="278"/>
      <c r="J60" s="278"/>
      <c r="K60" s="278"/>
      <c r="L60" s="26"/>
      <c r="M60" s="26"/>
      <c r="N60" s="862"/>
    </row>
    <row r="61" spans="1:17" s="513" customFormat="1" ht="16.5" customHeight="1" x14ac:dyDescent="0.2">
      <c r="A61" s="1108" t="s">
        <v>269</v>
      </c>
      <c r="B61" s="1108"/>
      <c r="C61" s="1101">
        <f>M36</f>
        <v>0</v>
      </c>
      <c r="D61" s="1101"/>
      <c r="E61" s="1101"/>
      <c r="F61" s="259"/>
      <c r="G61" s="12"/>
      <c r="H61" s="267"/>
      <c r="I61" s="267"/>
      <c r="J61" s="267"/>
      <c r="K61" s="267"/>
      <c r="L61" s="196"/>
      <c r="M61" s="196"/>
      <c r="N61" s="860"/>
      <c r="O61" s="520"/>
      <c r="P61" s="505"/>
    </row>
    <row r="62" spans="1:17" s="513" customFormat="1" ht="3.75" customHeight="1" x14ac:dyDescent="0.2">
      <c r="A62" s="475"/>
      <c r="B62" s="207"/>
      <c r="C62" s="259"/>
      <c r="D62" s="259"/>
      <c r="E62" s="268"/>
      <c r="F62" s="259"/>
      <c r="G62" s="12"/>
      <c r="H62" s="267"/>
      <c r="I62" s="267"/>
      <c r="J62" s="267"/>
      <c r="K62" s="267"/>
      <c r="L62" s="196"/>
      <c r="M62" s="196"/>
      <c r="N62" s="860"/>
      <c r="O62" s="520"/>
      <c r="P62" s="505"/>
    </row>
    <row r="63" spans="1:17" s="513" customFormat="1" ht="16.5" customHeight="1" x14ac:dyDescent="0.2">
      <c r="A63" s="1107" t="s">
        <v>270</v>
      </c>
      <c r="B63" s="1107"/>
      <c r="C63" s="1151">
        <f>M58</f>
        <v>0</v>
      </c>
      <c r="D63" s="1151"/>
      <c r="E63" s="1151"/>
      <c r="F63" s="259"/>
      <c r="G63" s="12"/>
      <c r="H63" s="267"/>
      <c r="I63" s="267"/>
      <c r="J63" s="267"/>
      <c r="K63" s="267"/>
      <c r="L63" s="196"/>
      <c r="M63" s="196"/>
      <c r="N63" s="860"/>
      <c r="O63" s="520"/>
      <c r="P63" s="505"/>
    </row>
    <row r="64" spans="1:17" s="513" customFormat="1" ht="5.25" customHeight="1" x14ac:dyDescent="0.2">
      <c r="A64" s="525"/>
      <c r="B64" s="207"/>
      <c r="C64" s="260"/>
      <c r="D64" s="260"/>
      <c r="E64" s="269"/>
      <c r="F64" s="259"/>
      <c r="G64" s="12"/>
      <c r="H64" s="267"/>
      <c r="I64" s="267"/>
      <c r="J64" s="267"/>
      <c r="K64" s="267"/>
      <c r="L64" s="196"/>
      <c r="M64" s="196"/>
      <c r="N64" s="860"/>
      <c r="O64" s="520"/>
      <c r="P64" s="505"/>
    </row>
    <row r="65" spans="1:16" s="513" customFormat="1" ht="16.5" customHeight="1" x14ac:dyDescent="0.25">
      <c r="A65" s="1100" t="s">
        <v>141</v>
      </c>
      <c r="B65" s="1100"/>
      <c r="C65" s="1103">
        <f>SUM(C61:E64)</f>
        <v>0</v>
      </c>
      <c r="D65" s="1103"/>
      <c r="E65" s="1103"/>
      <c r="F65" s="476" t="str">
        <f>IF(C65=M59,"","Hiba!")</f>
        <v/>
      </c>
      <c r="H65" s="278"/>
      <c r="I65" s="278"/>
      <c r="J65" s="278"/>
      <c r="K65" s="278"/>
      <c r="L65" s="196"/>
      <c r="M65" s="196"/>
      <c r="N65" s="860"/>
      <c r="O65" s="520"/>
      <c r="P65" s="505"/>
    </row>
    <row r="66" spans="1:16" x14ac:dyDescent="0.2">
      <c r="L66" s="26"/>
      <c r="M66" s="26"/>
      <c r="N66" s="862"/>
    </row>
    <row r="67" spans="1:16" x14ac:dyDescent="0.2">
      <c r="L67" s="26"/>
      <c r="M67" s="26"/>
      <c r="N67" s="862"/>
    </row>
    <row r="68" spans="1:16" x14ac:dyDescent="0.2">
      <c r="L68" s="26"/>
      <c r="M68" s="26"/>
      <c r="N68" s="862"/>
    </row>
    <row r="80" spans="1:16" x14ac:dyDescent="0.2">
      <c r="A80" s="507"/>
    </row>
  </sheetData>
  <sheetProtection password="C90E" sheet="1" formatRows="0" insertRows="0"/>
  <customSheetViews>
    <customSheetView guid="{9DBB59B6-7CA7-4085-97B7-26C01D2F3151}" showPageBreaks="1" printArea="1" hiddenColumns="1" view="pageBreakPreview">
      <pane xSplit="1" ySplit="3" topLeftCell="B4" activePane="bottomRight" state="frozen"/>
      <selection pane="bottomRight" activeCell="F32" sqref="F32 H32"/>
      <rowBreaks count="1" manualBreakCount="1">
        <brk id="36" max="10" man="1"/>
      </rowBreaks>
      <pageMargins left="0.23622047244094491" right="0.23622047244094491" top="0.86614173228346458" bottom="0.43307086614173229" header="0.43307086614173229" footer="0.27559055118110237"/>
      <printOptions horizontalCentered="1"/>
      <pageSetup paperSize="9" scale="75" orientation="portrait" r:id="rId1"/>
      <headerFooter>
        <oddHeader>&amp;L&amp;"Arial,Félkövér dőlt"&amp;12Árajánlat&amp;R&amp;"Arial,Félkövér dőlt"&amp;12Közös helyiségek nyílászáróinak cseréje korszerűsítése</oddHeader>
        <oddFooter>&amp;L&amp;"Arial CE,Dőlt"&amp;D&amp;R&amp;"Arial CE,Dőlt"&amp;P / &amp;N</oddFooter>
      </headerFooter>
    </customSheetView>
    <customSheetView guid="{EE51D86B-4CFE-43E2-AFCF-72BE57CFC368}" showRuler="0">
      <pane xSplit="1" ySplit="2" topLeftCell="B3" activePane="bottomRight" state="frozen"/>
      <selection pane="bottomRight" activeCell="F9" sqref="F9"/>
      <pageMargins left="0.43307086614173229" right="0.43307086614173229" top="0.98425196850393704" bottom="0.98425196850393704" header="0.51181102362204722" footer="0.51181102362204722"/>
      <printOptions horizontalCentered="1"/>
      <pageSetup paperSize="9" scale="73" orientation="portrait" r:id="rId2"/>
      <headerFooter alignWithMargins="0">
        <oddHeader>&amp;C&amp;"Times New Roman,Félkövér"&amp;12Költségvetés&amp;R&amp;"Times New Roman,Félkövér"&amp;12Lépcsőházi nyílászárók cseréje</oddHeader>
      </headerFooter>
    </customSheetView>
  </customSheetViews>
  <mergeCells count="179">
    <mergeCell ref="O5:O7"/>
    <mergeCell ref="O8:O10"/>
    <mergeCell ref="O11:O13"/>
    <mergeCell ref="O14:O16"/>
    <mergeCell ref="O17:O19"/>
    <mergeCell ref="O20:O22"/>
    <mergeCell ref="H5:H7"/>
    <mergeCell ref="H17:H19"/>
    <mergeCell ref="J14:J16"/>
    <mergeCell ref="K14:K16"/>
    <mergeCell ref="H8:H10"/>
    <mergeCell ref="I8:I10"/>
    <mergeCell ref="J8:J10"/>
    <mergeCell ref="K8:K10"/>
    <mergeCell ref="H11:H13"/>
    <mergeCell ref="I11:I13"/>
    <mergeCell ref="J11:J13"/>
    <mergeCell ref="A50:A52"/>
    <mergeCell ref="B51:B52"/>
    <mergeCell ref="C51:D51"/>
    <mergeCell ref="C40:E40"/>
    <mergeCell ref="A41:A43"/>
    <mergeCell ref="B42:B43"/>
    <mergeCell ref="B45:B46"/>
    <mergeCell ref="B48:B49"/>
    <mergeCell ref="C45:D45"/>
    <mergeCell ref="A47:A49"/>
    <mergeCell ref="G50:G52"/>
    <mergeCell ref="H50:H52"/>
    <mergeCell ref="I50:I52"/>
    <mergeCell ref="J50:J52"/>
    <mergeCell ref="F47:F49"/>
    <mergeCell ref="G47:G49"/>
    <mergeCell ref="H47:H49"/>
    <mergeCell ref="I47:I49"/>
    <mergeCell ref="I5:I7"/>
    <mergeCell ref="C48:D48"/>
    <mergeCell ref="C49:E49"/>
    <mergeCell ref="O38:O40"/>
    <mergeCell ref="O41:O43"/>
    <mergeCell ref="O44:O46"/>
    <mergeCell ref="O47:O49"/>
    <mergeCell ref="O50:O52"/>
    <mergeCell ref="C55:E55"/>
    <mergeCell ref="C54:E54"/>
    <mergeCell ref="F41:F43"/>
    <mergeCell ref="G41:G43"/>
    <mergeCell ref="C52:E52"/>
    <mergeCell ref="K50:K52"/>
    <mergeCell ref="F38:F40"/>
    <mergeCell ref="G38:G40"/>
    <mergeCell ref="H38:H40"/>
    <mergeCell ref="I38:I40"/>
    <mergeCell ref="J38:J40"/>
    <mergeCell ref="K38:K40"/>
    <mergeCell ref="J41:J43"/>
    <mergeCell ref="K41:K43"/>
    <mergeCell ref="H41:H43"/>
    <mergeCell ref="C46:E46"/>
    <mergeCell ref="F50:F52"/>
    <mergeCell ref="A65:B65"/>
    <mergeCell ref="C61:E61"/>
    <mergeCell ref="C63:E63"/>
    <mergeCell ref="C65:E65"/>
    <mergeCell ref="C53:E53"/>
    <mergeCell ref="C56:E56"/>
    <mergeCell ref="A60:B60"/>
    <mergeCell ref="A59:I59"/>
    <mergeCell ref="C57:E57"/>
    <mergeCell ref="A63:B63"/>
    <mergeCell ref="A61:B61"/>
    <mergeCell ref="A58:B58"/>
    <mergeCell ref="A1:I1"/>
    <mergeCell ref="A4:K4"/>
    <mergeCell ref="A14:A16"/>
    <mergeCell ref="C15:D15"/>
    <mergeCell ref="C16:E16"/>
    <mergeCell ref="C32:E32"/>
    <mergeCell ref="J5:J7"/>
    <mergeCell ref="K5:K7"/>
    <mergeCell ref="H14:H16"/>
    <mergeCell ref="I14:I16"/>
    <mergeCell ref="B15:B16"/>
    <mergeCell ref="A26:A28"/>
    <mergeCell ref="A29:A31"/>
    <mergeCell ref="K11:K13"/>
    <mergeCell ref="H2:K2"/>
    <mergeCell ref="A38:A40"/>
    <mergeCell ref="A20:A22"/>
    <mergeCell ref="B21:B22"/>
    <mergeCell ref="C21:D21"/>
    <mergeCell ref="C22:E22"/>
    <mergeCell ref="A44:A46"/>
    <mergeCell ref="C3:E3"/>
    <mergeCell ref="A5:A7"/>
    <mergeCell ref="B6:B7"/>
    <mergeCell ref="C6:D6"/>
    <mergeCell ref="C7:E7"/>
    <mergeCell ref="A8:A10"/>
    <mergeCell ref="A36:B36"/>
    <mergeCell ref="C42:D42"/>
    <mergeCell ref="C43:E43"/>
    <mergeCell ref="C33:E33"/>
    <mergeCell ref="C34:E34"/>
    <mergeCell ref="A37:K37"/>
    <mergeCell ref="C12:D12"/>
    <mergeCell ref="C13:E13"/>
    <mergeCell ref="B9:B10"/>
    <mergeCell ref="C10:E10"/>
    <mergeCell ref="F17:F19"/>
    <mergeCell ref="G17:G19"/>
    <mergeCell ref="C35:E35"/>
    <mergeCell ref="B39:B40"/>
    <mergeCell ref="C39:D39"/>
    <mergeCell ref="A2:G2"/>
    <mergeCell ref="A17:A19"/>
    <mergeCell ref="B18:B19"/>
    <mergeCell ref="C18:D18"/>
    <mergeCell ref="C19:E19"/>
    <mergeCell ref="O26:O28"/>
    <mergeCell ref="B27:B28"/>
    <mergeCell ref="C27:D27"/>
    <mergeCell ref="C28:E28"/>
    <mergeCell ref="F26:F28"/>
    <mergeCell ref="F5:F7"/>
    <mergeCell ref="G5:G7"/>
    <mergeCell ref="F8:F10"/>
    <mergeCell ref="G8:G10"/>
    <mergeCell ref="F23:F25"/>
    <mergeCell ref="G23:G25"/>
    <mergeCell ref="F14:F16"/>
    <mergeCell ref="G14:G16"/>
    <mergeCell ref="G26:G28"/>
    <mergeCell ref="F11:F13"/>
    <mergeCell ref="G11:G13"/>
    <mergeCell ref="C9:D9"/>
    <mergeCell ref="A11:A13"/>
    <mergeCell ref="B12:B13"/>
    <mergeCell ref="H26:H28"/>
    <mergeCell ref="K23:K25"/>
    <mergeCell ref="H23:H25"/>
    <mergeCell ref="I26:I28"/>
    <mergeCell ref="J26:J28"/>
    <mergeCell ref="O29:O31"/>
    <mergeCell ref="B30:B31"/>
    <mergeCell ref="C30:D30"/>
    <mergeCell ref="C31:E31"/>
    <mergeCell ref="G29:G31"/>
    <mergeCell ref="H29:H31"/>
    <mergeCell ref="F29:F31"/>
    <mergeCell ref="F20:F22"/>
    <mergeCell ref="G20:G22"/>
    <mergeCell ref="H20:H22"/>
    <mergeCell ref="I20:I22"/>
    <mergeCell ref="J20:J22"/>
    <mergeCell ref="K20:K22"/>
    <mergeCell ref="A23:A25"/>
    <mergeCell ref="O23:O25"/>
    <mergeCell ref="B24:B25"/>
    <mergeCell ref="C24:D24"/>
    <mergeCell ref="C25:E25"/>
    <mergeCell ref="I17:I19"/>
    <mergeCell ref="J17:J19"/>
    <mergeCell ref="K17:K19"/>
    <mergeCell ref="J29:J31"/>
    <mergeCell ref="K29:K31"/>
    <mergeCell ref="I23:I25"/>
    <mergeCell ref="I29:I31"/>
    <mergeCell ref="J23:J25"/>
    <mergeCell ref="K26:K28"/>
    <mergeCell ref="J47:J49"/>
    <mergeCell ref="K47:K49"/>
    <mergeCell ref="F44:F46"/>
    <mergeCell ref="G44:G46"/>
    <mergeCell ref="H44:H46"/>
    <mergeCell ref="I44:I46"/>
    <mergeCell ref="J44:J46"/>
    <mergeCell ref="K44:K46"/>
    <mergeCell ref="I41:I43"/>
  </mergeCells>
  <phoneticPr fontId="25" type="noConversion"/>
  <dataValidations count="1">
    <dataValidation type="decimal" showInputMessage="1" showErrorMessage="1" sqref="F5:F35 H5:I35 H38:I57 F38:F57">
      <formula1>0</formula1>
      <formula2>1000000000</formula2>
    </dataValidation>
  </dataValidations>
  <printOptions horizontalCentered="1"/>
  <pageMargins left="0.23622047244094491" right="0.23622047244094491" top="0.86614173228346458" bottom="0.43307086614173229" header="0.43307086614173229" footer="0.27559055118110237"/>
  <pageSetup paperSize="9" scale="75" orientation="portrait" r:id="rId3"/>
  <headerFooter>
    <oddHeader>&amp;L&amp;"Arial,Félkövér dőlt"&amp;12Árajánlat&amp;R&amp;"Arial,Félkövér dőlt"&amp;12Közös helyiségek nyílászáróinak cseréje korszerűsítése</oddHeader>
    <oddFooter>&amp;L&amp;"Arial CE,Dőlt"&amp;D&amp;R&amp;"Arial CE,Dőlt"&amp;P / &amp;N</oddFooter>
  </headerFooter>
  <rowBreaks count="1" manualBreakCount="1">
    <brk id="36" max="10" man="1"/>
  </rowBreak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23</vt:i4>
      </vt:variant>
      <vt:variant>
        <vt:lpstr>Névvel ellátott tartományok</vt:lpstr>
      </vt:variant>
      <vt:variant>
        <vt:i4>26</vt:i4>
      </vt:variant>
    </vt:vector>
  </HeadingPairs>
  <TitlesOfParts>
    <vt:vector size="49" baseType="lpstr">
      <vt:lpstr>Útmutató</vt:lpstr>
      <vt:lpstr>Árajánlat összesítő</vt:lpstr>
      <vt:lpstr>Elszámolható ktg.</vt:lpstr>
      <vt:lpstr>Nem elszám. ktg.</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'1'!Nyomtatási_cím</vt:lpstr>
      <vt:lpstr>'3'!Nyomtatási_cím</vt:lpstr>
      <vt:lpstr>'4'!Nyomtatási_cím</vt:lpstr>
      <vt:lpstr>'1'!Nyomtatási_terület</vt:lpstr>
      <vt:lpstr>'10'!Nyomtatási_terület</vt:lpstr>
      <vt:lpstr>'11'!Nyomtatási_terület</vt:lpstr>
      <vt:lpstr>'12'!Nyomtatási_terület</vt:lpstr>
      <vt:lpstr>'13'!Nyomtatási_terület</vt:lpstr>
      <vt:lpstr>'14'!Nyomtatási_terület</vt:lpstr>
      <vt:lpstr>'15'!Nyomtatási_terület</vt:lpstr>
      <vt:lpstr>'16'!Nyomtatási_terület</vt:lpstr>
      <vt:lpstr>'17'!Nyomtatási_terület</vt:lpstr>
      <vt:lpstr>'18'!Nyomtatási_terület</vt:lpstr>
      <vt:lpstr>'19'!Nyomtatási_terület</vt:lpstr>
      <vt:lpstr>'2'!Nyomtatási_terület</vt:lpstr>
      <vt:lpstr>'3'!Nyomtatási_terület</vt:lpstr>
      <vt:lpstr>'4'!Nyomtatási_terület</vt:lpstr>
      <vt:lpstr>'5'!Nyomtatási_terület</vt:lpstr>
      <vt:lpstr>'6'!Nyomtatási_terület</vt:lpstr>
      <vt:lpstr>'7'!Nyomtatási_terület</vt:lpstr>
      <vt:lpstr>'8'!Nyomtatási_terület</vt:lpstr>
      <vt:lpstr>'9'!Nyomtatási_terület</vt:lpstr>
      <vt:lpstr>'Árajánlat összesítő'!Nyomtatási_terület</vt:lpstr>
      <vt:lpstr>'Elszámolható ktg.'!Nyomtatási_terület</vt:lpstr>
      <vt:lpstr>'Nem elszám. ktg.'!Nyomtatási_terület</vt:lpstr>
      <vt:lpstr>Útmutató!Nyomtatási_terület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 számú melléklet</dc:title>
  <dc:creator>NFM_NFSI</dc:creator>
  <cp:keywords>Kivitelezői árajánlat</cp:keywords>
  <cp:lastModifiedBy>Schreiner Nikolett</cp:lastModifiedBy>
  <cp:lastPrinted>2015-03-09T09:52:08Z</cp:lastPrinted>
  <dcterms:created xsi:type="dcterms:W3CDTF">2008-03-03T16:57:52Z</dcterms:created>
  <dcterms:modified xsi:type="dcterms:W3CDTF">2015-03-09T11:59:18Z</dcterms:modified>
  <cp:version>2</cp:version>
</cp:coreProperties>
</file>