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ThisWorkbook"/>
  <bookViews>
    <workbookView xWindow="11910" yWindow="-30" windowWidth="16980" windowHeight="12795" tabRatio="800"/>
  </bookViews>
  <sheets>
    <sheet name="FŐLAP" sheetId="1" r:id="rId1"/>
    <sheet name="Társadalmi,gazdasági hatás" sheetId="4" state="hidden" r:id="rId2"/>
    <sheet name=" Költségvetés" sheetId="13" state="hidden" r:id="rId3"/>
    <sheet name=" Admin terhek, igazgatási hat" sheetId="3" state="hidden" r:id="rId4"/>
    <sheet name=" További hatások" sheetId="5" state="hidden" r:id="rId5"/>
    <sheet name="EHK" sheetId="12" state="hidden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Költségvetés'!$A$1:$F$131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5621"/>
</workbook>
</file>

<file path=xl/calcChain.xml><?xml version="1.0" encoding="utf-8"?>
<calcChain xmlns="http://schemas.openxmlformats.org/spreadsheetml/2006/main">
  <c r="E92" i="13" l="1"/>
  <c r="E94" i="13"/>
  <c r="E96" i="13"/>
  <c r="E98" i="13"/>
  <c r="E100" i="13"/>
  <c r="E102" i="13"/>
  <c r="E104" i="13"/>
  <c r="E106" i="13"/>
  <c r="E108" i="13"/>
  <c r="E110" i="13"/>
  <c r="D111" i="13"/>
  <c r="E111" i="13" s="1"/>
  <c r="D110" i="13"/>
  <c r="D109" i="13"/>
  <c r="E109" i="13" s="1"/>
  <c r="D108" i="13"/>
  <c r="D107" i="13"/>
  <c r="E107" i="13" s="1"/>
  <c r="D106" i="13"/>
  <c r="D105" i="13"/>
  <c r="E105" i="13" s="1"/>
  <c r="D104" i="13"/>
  <c r="D103" i="13"/>
  <c r="E103" i="13" s="1"/>
  <c r="D102" i="13"/>
  <c r="D101" i="13"/>
  <c r="E101" i="13" s="1"/>
  <c r="D100" i="13"/>
  <c r="D99" i="13"/>
  <c r="E99" i="13" s="1"/>
  <c r="D98" i="13"/>
  <c r="D97" i="13"/>
  <c r="E97" i="13" s="1"/>
  <c r="D96" i="13"/>
  <c r="D95" i="13"/>
  <c r="E95" i="13" s="1"/>
  <c r="D94" i="13"/>
  <c r="D93" i="13"/>
  <c r="E93" i="13" s="1"/>
  <c r="D92" i="13"/>
  <c r="E78" i="13"/>
  <c r="E80" i="13"/>
  <c r="E82" i="13"/>
  <c r="E84" i="13"/>
  <c r="E86" i="13"/>
  <c r="E88" i="13"/>
  <c r="E90" i="13"/>
  <c r="D91" i="13"/>
  <c r="E91" i="13" s="1"/>
  <c r="D90" i="13"/>
  <c r="D89" i="13"/>
  <c r="E89" i="13" s="1"/>
  <c r="D88" i="13"/>
  <c r="D87" i="13"/>
  <c r="E87" i="13" s="1"/>
  <c r="D86" i="13"/>
  <c r="D85" i="13"/>
  <c r="E85" i="13" s="1"/>
  <c r="D84" i="13"/>
  <c r="D83" i="13"/>
  <c r="E83" i="13" s="1"/>
  <c r="D82" i="13"/>
  <c r="D81" i="13"/>
  <c r="E81" i="13" s="1"/>
  <c r="D80" i="13"/>
  <c r="D79" i="13"/>
  <c r="E79" i="13" s="1"/>
  <c r="D78" i="13"/>
  <c r="E66" i="13"/>
  <c r="E68" i="13"/>
  <c r="E70" i="13"/>
  <c r="E72" i="13"/>
  <c r="E74" i="13"/>
  <c r="E76" i="13"/>
  <c r="D77" i="13"/>
  <c r="E77" i="13" s="1"/>
  <c r="D76" i="13"/>
  <c r="D75" i="13"/>
  <c r="E75" i="13" s="1"/>
  <c r="D74" i="13"/>
  <c r="D73" i="13"/>
  <c r="E73" i="13" s="1"/>
  <c r="D72" i="13"/>
  <c r="D71" i="13"/>
  <c r="E71" i="13" s="1"/>
  <c r="D70" i="13"/>
  <c r="D69" i="13"/>
  <c r="E69" i="13" s="1"/>
  <c r="D68" i="13"/>
  <c r="D67" i="13"/>
  <c r="E67" i="13" s="1"/>
  <c r="D66" i="13"/>
  <c r="E60" i="13"/>
  <c r="E62" i="13"/>
  <c r="E64" i="13"/>
  <c r="D65" i="13"/>
  <c r="E65" i="13" s="1"/>
  <c r="D64" i="13"/>
  <c r="D63" i="13"/>
  <c r="E63" i="13" s="1"/>
  <c r="D62" i="13"/>
  <c r="D61" i="13"/>
  <c r="E61" i="13" s="1"/>
  <c r="D60" i="13"/>
  <c r="E53" i="13"/>
  <c r="E55" i="13"/>
  <c r="E57" i="13"/>
  <c r="E59" i="13"/>
  <c r="D59" i="13"/>
  <c r="D58" i="13"/>
  <c r="E58" i="13" s="1"/>
  <c r="D57" i="13"/>
  <c r="D56" i="13"/>
  <c r="E56" i="13" s="1"/>
  <c r="D55" i="13"/>
  <c r="D54" i="13"/>
  <c r="E54" i="13" s="1"/>
  <c r="D53" i="13"/>
  <c r="D52" i="13"/>
  <c r="D51" i="13"/>
  <c r="D50" i="13"/>
  <c r="D49" i="13"/>
  <c r="D48" i="13"/>
  <c r="F32" i="13"/>
  <c r="F31" i="13"/>
  <c r="F30" i="13"/>
  <c r="D41" i="13"/>
  <c r="C41" i="13"/>
  <c r="E44" i="13"/>
  <c r="F44" i="13" s="1"/>
  <c r="E45" i="13"/>
  <c r="F45" i="13" s="1"/>
  <c r="D8" i="13"/>
  <c r="C8" i="13"/>
  <c r="E11" i="13"/>
  <c r="F11" i="13" s="1"/>
  <c r="E12" i="13"/>
  <c r="F12" i="13" s="1"/>
  <c r="E39" i="1"/>
  <c r="B38" i="13"/>
  <c r="B23" i="13"/>
  <c r="E43" i="13"/>
  <c r="E42" i="13"/>
  <c r="E10" i="13"/>
  <c r="E9" i="13"/>
  <c r="E41" i="13" l="1"/>
  <c r="E8" i="13"/>
  <c r="F39" i="1"/>
  <c r="E23" i="13"/>
  <c r="D16" i="1"/>
  <c r="E19" i="13"/>
  <c r="E48" i="1"/>
  <c r="A54" i="1"/>
  <c r="E53" i="1"/>
  <c r="A56" i="1"/>
  <c r="A50" i="1"/>
  <c r="B58" i="1"/>
  <c r="F9" i="13"/>
  <c r="B43" i="13"/>
  <c r="B44" i="13" s="1"/>
  <c r="B45" i="13" s="1"/>
  <c r="B30" i="13"/>
  <c r="B31" i="13" s="1"/>
  <c r="B32" i="13" s="1"/>
  <c r="A34" i="1"/>
  <c r="E55" i="1"/>
  <c r="D31" i="1"/>
  <c r="D32" i="1"/>
  <c r="D30" i="1"/>
  <c r="B31" i="1"/>
  <c r="B32" i="1"/>
  <c r="B30" i="1"/>
  <c r="D22" i="1"/>
  <c r="D21" i="1"/>
  <c r="A17" i="1"/>
  <c r="F10" i="13"/>
  <c r="E15" i="13"/>
  <c r="E16" i="13"/>
  <c r="E52" i="13"/>
  <c r="E51" i="13"/>
  <c r="E50" i="13"/>
  <c r="E49" i="13"/>
  <c r="E48" i="13"/>
  <c r="F43" i="13"/>
  <c r="F42" i="13"/>
  <c r="D38" i="13"/>
  <c r="E39" i="13"/>
  <c r="F39" i="13" s="1"/>
  <c r="C38" i="13"/>
  <c r="F29" i="13"/>
  <c r="F28" i="13" s="1"/>
  <c r="E28" i="13"/>
  <c r="F27" i="13"/>
  <c r="F26" i="13"/>
  <c r="F25" i="13"/>
  <c r="F24" i="13"/>
  <c r="E18" i="13"/>
  <c r="E17" i="13"/>
  <c r="B10" i="13"/>
  <c r="E7" i="13"/>
  <c r="F7" i="13" s="1"/>
  <c r="E6" i="13"/>
  <c r="F6" i="13" s="1"/>
  <c r="D5" i="13"/>
  <c r="C5" i="13"/>
  <c r="F41" i="13" l="1"/>
  <c r="F42" i="1" s="1"/>
  <c r="F8" i="13"/>
  <c r="F40" i="1" s="1"/>
  <c r="B11" i="13"/>
  <c r="B12" i="13" s="1"/>
  <c r="F23" i="13"/>
  <c r="E41" i="1" s="1"/>
  <c r="E22" i="13"/>
  <c r="F41" i="1"/>
  <c r="E40" i="13"/>
  <c r="F40" i="13" s="1"/>
  <c r="F38" i="13" s="1"/>
  <c r="F5" i="13"/>
  <c r="E40" i="1" s="1"/>
  <c r="E5" i="13"/>
  <c r="E4" i="13" s="1"/>
  <c r="F45" i="1" l="1"/>
  <c r="F44" i="1"/>
  <c r="F37" i="13"/>
  <c r="D42" i="1" s="1"/>
  <c r="E42" i="1"/>
  <c r="E44" i="1" s="1"/>
  <c r="F22" i="13"/>
  <c r="D41" i="1" s="1"/>
  <c r="E38" i="13"/>
  <c r="F114" i="13" s="1"/>
  <c r="F4" i="13"/>
  <c r="D40" i="1" s="1"/>
  <c r="D44" i="1" l="1"/>
  <c r="D43" i="1"/>
  <c r="E43" i="1"/>
  <c r="E37" i="13"/>
  <c r="D45" i="1" l="1"/>
  <c r="E45" i="1"/>
</calcChain>
</file>

<file path=xl/sharedStrings.xml><?xml version="1.0" encoding="utf-8"?>
<sst xmlns="http://schemas.openxmlformats.org/spreadsheetml/2006/main" count="444" uniqueCount="332">
  <si>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</si>
  <si>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</si>
  <si>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</si>
  <si>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</si>
  <si>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</si>
  <si>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</si>
  <si>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</si>
  <si>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</si>
  <si>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</si>
  <si>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</si>
  <si>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</si>
  <si>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</si>
  <si>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</si>
  <si>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</si>
  <si>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</si>
  <si>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</si>
  <si>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A kötelezettségek, többletfeladatok rövid kifejtése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</si>
  <si>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</si>
  <si>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</si>
  <si>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</si>
  <si>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</si>
  <si>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</si>
  <si>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</si>
  <si>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</si>
  <si>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</si>
  <si>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</si>
  <si>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</si>
  <si>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</si>
  <si>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</si>
  <si>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</si>
  <si>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</si>
  <si>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</si>
  <si>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</si>
  <si>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</si>
  <si>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</si>
  <si>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</si>
  <si>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</si>
  <si>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</si>
  <si>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</si>
  <si>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</si>
  <si>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</si>
  <si>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</si>
  <si>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</si>
  <si>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</si>
  <si>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</si>
  <si>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</si>
  <si>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</si>
  <si>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</si>
  <si>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</si>
  <si>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</si>
  <si>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</si>
  <si>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</si>
  <si>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</si>
  <si>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Az adminisztratív terheken felül okoz- e az érintett csoportoknak többletköltséget az előterjesztés? (amennyiben igen, mekkora mértékben összesen)</t>
  </si>
  <si>
    <t>Igazgatási hatások</t>
  </si>
  <si>
    <t>részben</t>
  </si>
  <si>
    <t>Indoklás</t>
  </si>
  <si>
    <t>Vannak-e az előterjesztésnek egyéb hatásai?</t>
  </si>
  <si>
    <t>ellentétes</t>
  </si>
  <si>
    <t>Amennyiben igen, milyen módszertan alapján, ki végzi el?</t>
  </si>
  <si>
    <t>Amennyiben nem, röviden, lényegre törően indokolja. (max. 8 mondat)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</si>
  <si>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</si>
  <si>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</si>
  <si>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</si>
  <si>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</si>
  <si>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</si>
  <si>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</si>
  <si>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</si>
  <si>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</si>
  <si>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</si>
  <si>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</si>
  <si>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</si>
  <si>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</si>
  <si>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</si>
  <si>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</si>
  <si>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</si>
  <si>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</si>
  <si>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</si>
  <si>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</si>
  <si>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</si>
  <si>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</si>
  <si>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</si>
  <si>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</si>
  <si>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</si>
  <si>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</si>
  <si>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</si>
  <si>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</si>
  <si>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</si>
  <si>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</si>
  <si>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</si>
  <si>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</si>
  <si>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</si>
  <si>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</si>
  <si>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</si>
  <si>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</si>
  <si>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</si>
  <si>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</si>
  <si>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</si>
  <si>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</si>
  <si>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</si>
  <si>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</si>
  <si>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</si>
  <si>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</si>
  <si>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</si>
  <si>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</si>
  <si>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</si>
  <si>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</si>
  <si>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</si>
  <si>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</si>
  <si>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</si>
  <si>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Amennyiben nem, miért nem? (max. 8 mondat)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</si>
  <si>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</si>
  <si>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</si>
  <si>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</si>
  <si>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</si>
  <si>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</si>
  <si>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</si>
  <si>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</si>
  <si>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</si>
  <si>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</si>
  <si>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</si>
  <si>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</si>
  <si>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</si>
  <si>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</si>
  <si>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</si>
  <si>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</si>
  <si>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</si>
  <si>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</si>
  <si>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UTÓLAGOS HATÁSVIZSGÁLAT</t>
  </si>
  <si>
    <t>3. Megtörtént-e az intézkedés adminisztratív terhekre gyakorolt hatásainak vizsgálata?</t>
  </si>
  <si>
    <t xml:space="preserve"> Hatások  összefoglalója</t>
  </si>
  <si>
    <t>Kérjük mutassa be az intézkedés további hatásainak egyes elemeit!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</si>
  <si>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</si>
  <si>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</si>
  <si>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</si>
  <si>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</si>
  <si>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</si>
  <si>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</si>
  <si>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</si>
  <si>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</si>
  <si>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</si>
  <si>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</si>
  <si>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</si>
  <si>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</si>
  <si>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</si>
  <si>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</si>
  <si>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</si>
  <si>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</si>
  <si>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</si>
  <si>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</si>
  <si>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</si>
  <si>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</si>
  <si>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</si>
  <si>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</si>
  <si>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</si>
  <si>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</si>
  <si>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</si>
  <si>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</si>
  <si>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</si>
  <si>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</si>
  <si>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</si>
  <si>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</si>
  <si>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</si>
  <si>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</si>
  <si>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</si>
  <si>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</si>
  <si>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</si>
  <si>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</si>
  <si>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</si>
  <si>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</si>
  <si>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</si>
  <si>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</si>
  <si>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</si>
  <si>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</si>
  <si>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</si>
  <si>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</si>
  <si>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</si>
  <si>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</si>
  <si>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</si>
  <si>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</si>
  <si>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</si>
  <si>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</si>
  <si>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</si>
  <si>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>Végrehajtás feltételei</t>
  </si>
  <si>
    <t>1. Miként járul hozzá az intézkedés az ország versenyképességének javításához?</t>
  </si>
  <si>
    <t>2. Az  intézkedés hozzájárul a foglalkoztatás növeléséhez?</t>
  </si>
  <si>
    <t>Gytv. 1. sz. melléklet - I.A.2.1.a</t>
  </si>
  <si>
    <t>Gytv. 1. sz. melléklet - I.A.2.1.b</t>
  </si>
  <si>
    <t>Gytv. 1. sz. melléklet - I.A.2.2.a.1</t>
  </si>
  <si>
    <t>Gytv. 1. sz. melléklet - I.A.2.2.a.2</t>
  </si>
  <si>
    <t>Gytv. 1. sz. melléklet - I.A.2.2.b.1</t>
  </si>
  <si>
    <t>Gytv. 1. sz. melléklet - I.A.2.2.b.2</t>
  </si>
  <si>
    <t>Gytv. 1. sz. melléklet - I.A.2.3.</t>
  </si>
  <si>
    <t>Gytv. 1. sz. melléklet - I.A.2.3.a</t>
  </si>
  <si>
    <t>6.</t>
  </si>
  <si>
    <t>Gytv. 1. sz. melléklet - I.A.2.3.b</t>
  </si>
  <si>
    <t>Gytv. 1. sz. melléklet - I.A.2.4.</t>
  </si>
  <si>
    <t>Gytv. 1. sz. melléklet - I.A.2.5.</t>
  </si>
  <si>
    <t>Gytv. 1. sz. melléklet - I.A.2.6.</t>
  </si>
  <si>
    <t>7.</t>
  </si>
  <si>
    <t>8.</t>
  </si>
  <si>
    <t>9.</t>
  </si>
  <si>
    <t>10.</t>
  </si>
  <si>
    <t>11.</t>
  </si>
  <si>
    <t>12.</t>
  </si>
  <si>
    <t>Gytv. 1. sz. melléklet - I.A.2.7.</t>
  </si>
  <si>
    <t>Gytv. 1. sz. melléklet - I.A.5.</t>
  </si>
  <si>
    <t>Gytv. 1. sz. melléklet - I.B.2.1.a.1</t>
  </si>
  <si>
    <t>Gytv. 1. sz. melléklet - I.B.2.1.a.2</t>
  </si>
  <si>
    <t>Gytv. 1. sz. melléklet - I.B.2.1.a.3</t>
  </si>
  <si>
    <t>Gytv. 1. sz. melléklet - I.B.2.1.b.1</t>
  </si>
  <si>
    <t>13.</t>
  </si>
  <si>
    <t>14.</t>
  </si>
  <si>
    <t>15.</t>
  </si>
  <si>
    <t>16.</t>
  </si>
  <si>
    <t>17.</t>
  </si>
  <si>
    <t>18.</t>
  </si>
  <si>
    <t>Gytv. 1. sz. melléklet - I.B.2.1.b.2</t>
  </si>
  <si>
    <t>Gytv. 1. sz. melléklet - I.B.2.1.b.3</t>
  </si>
  <si>
    <t>Gytv. 1. sz. melléklet - I.B.2.2.a.1.1</t>
  </si>
  <si>
    <t>Gytv. 1. sz. melléklet - I.B.2.2.a.1.2</t>
  </si>
  <si>
    <t>Gytv. 1. sz. melléklet - I.B.2.2.a.1.3</t>
  </si>
  <si>
    <t>Gytv. 1. sz. melléklet - I.B.2.2.a.2.1</t>
  </si>
  <si>
    <t>Gytv. 1. sz. melléklet - I.B.2.2.a.2.2</t>
  </si>
  <si>
    <t>Gytv. 1. sz. melléklet - I.B.2.2.a.2.3</t>
  </si>
  <si>
    <t>Gytv. 1. sz. melléklet - I.B.2.2.b.1.1</t>
  </si>
  <si>
    <t>Gytv. 1. sz. melléklet - I.B.2.2.b.1.2</t>
  </si>
  <si>
    <t>Gytv. 1. sz. melléklet - I.B.2.2.b.1.3</t>
  </si>
  <si>
    <t>Gytv. 1. sz. melléklet - I.B.2.2.b.2.1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</si>
  <si>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</si>
  <si>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</si>
  <si>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</si>
  <si>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</si>
  <si>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</si>
  <si>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</si>
  <si>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</si>
  <si>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</si>
  <si>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</si>
  <si>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</si>
  <si>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</si>
  <si>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</si>
  <si>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Gytv. 1. sz. melléklet - I.B.2.2.b.2.2</t>
  </si>
  <si>
    <t>Gytv. 1. sz. melléklet - I.B.2.2.b.2.3</t>
  </si>
  <si>
    <t>Gytv. 1. sz. melléklet - I.B.2.3.</t>
  </si>
  <si>
    <t>Gytv. 1. sz. melléklet - I.B.2.3.a</t>
  </si>
  <si>
    <t>Gytv. 1. sz. melléklet - I.B.2.3.b</t>
  </si>
  <si>
    <t>Gytv. 1. sz. melléklet - I.B.2.4.</t>
  </si>
  <si>
    <t>Gytv. 1. sz. melléklet - I.B.2.5.</t>
  </si>
  <si>
    <t>Gytv. 1. sz. melléklet - I.B.2.6.</t>
  </si>
  <si>
    <t>Gytv. 1. sz. melléklet - I.B.2.7.</t>
  </si>
  <si>
    <t>Gytv. 1. sz. melléklet - I.B.5.1.</t>
  </si>
  <si>
    <t>Gytv. 1. sz. melléklet - I.B.5.2.</t>
  </si>
  <si>
    <t>Gytv. 1. sz. melléklet - I.B.5.3.</t>
  </si>
  <si>
    <t>Gytv. 1. sz. melléklet - II.B.1.1.a</t>
  </si>
  <si>
    <t>Gytv. 1. sz. melléklet - II.B.1.1.b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</si>
  <si>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</si>
  <si>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</si>
  <si>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</si>
  <si>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</si>
  <si>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</si>
  <si>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</si>
  <si>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</si>
  <si>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</si>
  <si>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</si>
  <si>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</si>
  <si>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</si>
  <si>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</si>
  <si>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</si>
  <si>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</si>
  <si>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Gytv. 1. sz. melléklet - II.B.1.2.a</t>
  </si>
  <si>
    <t>Gytv. 1. sz. melléklet - II.B.1.2.b</t>
  </si>
  <si>
    <t>Gytv. 1. sz. melléklet - II.B.1.3</t>
  </si>
  <si>
    <t>Gytv. 1. sz. melléklet - II.B.2.1.a</t>
  </si>
  <si>
    <t>Gytv. 1. sz. melléklet - II.B.2.1.b</t>
  </si>
  <si>
    <t>Gytv. 1. sz. melléklet - II.B.2.2.a</t>
  </si>
  <si>
    <t>Gytv. 1. sz. melléklet - II.B.2.2.b</t>
  </si>
  <si>
    <t>Gytv. 1. sz. melléklet - II.B.2.3</t>
  </si>
  <si>
    <t>Gytv. 1. sz. melléklet - II.B.2.3.a</t>
  </si>
  <si>
    <t>Gytv. 1. sz. melléklet - II.B.2.3.b</t>
  </si>
  <si>
    <t>Gytv. 1. sz. melléklet - II.B.3</t>
  </si>
  <si>
    <t>Gytv. 1. sz. melléklet - II.B.4</t>
  </si>
  <si>
    <t>Gytv. 1. sz. melléklet - II.B.5</t>
  </si>
  <si>
    <t>Gytv. 1. sz. melléklet - II.B.6</t>
  </si>
  <si>
    <t>Gytv. 1. sz. melléklet - II.B.7</t>
  </si>
  <si>
    <t>Gytv. 1. sz. melléklet - II.D.1</t>
  </si>
  <si>
    <t>Gytv. 1. sz. melléklet - II.D.2</t>
  </si>
  <si>
    <t>Gytv. 1. sz. melléklet - III.B.1</t>
  </si>
  <si>
    <t>Gytv. 1. sz. melléklet - III.B.2</t>
  </si>
  <si>
    <t>Gytv. 1. sz. melléklet - III.D.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</si>
  <si>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</si>
  <si>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</si>
  <si>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</si>
  <si>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</si>
  <si>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</si>
  <si>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</si>
  <si>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</si>
  <si>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</si>
  <si>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</si>
  <si>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</si>
  <si>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</si>
  <si>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</si>
  <si>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</si>
  <si>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</si>
  <si>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</si>
  <si>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</si>
  <si>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</si>
  <si>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</si>
  <si>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</si>
  <si>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</si>
  <si>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Forgalomba hozatali engedély fenntartási díjak</t>
  </si>
  <si>
    <t>Forgalomba hozatali engedély módosítások díjai</t>
  </si>
  <si>
    <t>Az összes magyarországi forgalomba hozatali engedély jogosult</t>
  </si>
  <si>
    <t xml:space="preserve">A Gytv. 25/B. § (1) bekezdése szerint az emberi felhasználásra kerülő gyógyszerek gyártásával, forgalomba hozatalával, forgalmazásával, a forgalomba hozatali engedély fenntartásával, a gyógyszer-nagykereskedelmi tevékenység folytatásával, a gyógyszernek nem minősülő gyógyhatású termékek gyógyszerré történő átminősítésével, a párhuzamos importtal, a vizsgálati készítmények klinikai vizsgálatával, a Helyes Laboratóriumi Gyakorlat alkalmazásával kapcsolatos engedélyezési, módosítási és egyéb eljárásokért az eljárás lefolytatását, illetve az engedély kiadását kérelmező igazgatási szolgáltatási díjat köteles fizet.
A Magyarország 2016. évi központi költségvetéséről szóló 2015. évi C. törvény 28. § (6) bekezdése alapján az emberi alkalmazásra kerülő gyógyszerekről és egyéb, a gyógyszerpiacot szabályozó törvények módosításáról szóló 2005. évi XCV. törvény 25/B. §-a szerint befizetésre kerülő igazgatási szolgáltatási díj 67,14%-át a XX. Emberi Erőforrások Minisztériuma fejezet, 20. cím, 22. alcím, 24. Egészségügyi intézmények rendkívüli támogatása jogcímcsoport javára kell bevételként elszámolni. A 20.22.24. számú fejezeti kezelésű előirányzat felhasználásának célja az egészségügyi intézmények használatában lévő ingatlanok/épületek, elhasználódott tárgyi eszközök – gépek, berendezések, orvosi műszerek, technikai eszközök, energetikai, épületgépészeti, informatikai berendezések – eredeti állagának helyreállítása, felújítása, korszerűsítése, illetve egyéb rendkívüli fenntartói támogatás biztosítása (azaz az ún. vis maior keret támogatása). Az igazgatási szolgáltatási díjbevétel 67,14 %-on felüli része (32,86 %) az eljáró hatóság, azaz az OGYÉI bevétele. Ezen elosztási arányokat ugyanakkor több éve változatlanul tartalmazzák a mindenkori  költségvetési törvények, amelyek így nem veszik figyelembe az időközben bekövetkezett intézményrendszeri változtatásokat. A díjak megállapításakor tehát tekintettel kell lenni a feladatellátás-bővüléshez kapcsolódó új intézeti költségekre. A 2015. március 1-től működő OGYÉI működési kiadásaira a költségvetési törvényben megállapított összeg nem nyújt megfelelő fedezetet, amelyre tekintettel indokoltnak és szükségesnek tartjuk az egyes, a mellékletben szereplő díjtételek megemelését.     
Az OGYÉI díjainak az eljárásokkal összefüggő tényleges költségeken túlmenően fedezetet kell nyújtania a bevétellel nem fedezett, a biztonságos gyógyszerfelhasználással összefüggő hatósági és egyéb feladatokra. Ezzel egyidejűleg az OGYÉI számára forrást kell biztosítani a nemzetközi szerepvállalás növelését szolgáló fejlesztésekre is. Indokolt továbbá, hogy a megállapított díjak az OGYÉI működéséhez és fejlesztéséhez szükséges költség fedezetét tartalmazzák. A díjakat a gyógyszert forgalomba hozni kívánó hazai és döntő többségében külföldi profitorientált cégek fizetik meg, a tervezett díjnak a lakosságra, illetve az inflációra közvetlen hatása nincs. 
A fenntartási díjak érdemben a Gytv. hatályba lépésétől, 2005-től változatlanok, így – figyelembe véve az összesen mintegy 48%-ot kitevő inflációt – reálértékük jelentősen csökkent. Ugyanakkor a gyógyszerészeti államigazgatási szerv eljárásainak igazgatási szolgáltatási díjaival nem fedezett, így tehát a fenntartási díjak terhére végzett tevékenységei ezen időszakban jelentősen bővültek. Az igazgatási szolgáltatási díjakkal nem rendelkező tevékenységek bővülése a 2005-2015 időszakban ( indikáción túli gyógyszerrendelés engedélyezési eljárása,  a gyógyszerellátás felügyeletével, gyógyszerhiány-kezeléssel kapcsolatos feladatok 2011 óta jelentősen bővültek,  illegális tevékenységek elleni tevékenységek, a gyógyszerreklámok ellenőrzése és 2015 óta – vakcinák esetében a lakossági reklámok engedélyezése az OGYÉI feladatköre;  a legális gyógyszerpiac ellenőrzése keretében a piacellenőrző laboratóriumi vizsgálatok száma folyamatosan nő,  a gyógyszerekre vonatkozó hazai minőségi kifogás-bejelentések, Rapid alert értesítések és a GMP nem-megfelelésekről szóló értesítések, és az ezekre vonatkozó kivizsgálások száma 2005-től mintegy megháromszorozódott;  az új farmakovigilancia szabályozás következtében 2012-től jelentősen megnőtt a mellékhatás-bejelentések és utánjelentések, így ezek értékelésének száma, megnőtt a kockázatcsökkentő intézkedésekkel kapcsolatos, díjtétellel nem fedezett hatósági feladatok, pl. szakembertájékoztató levelek jóváhagyásának és szakembereknek és betegeknek szóló oktatóanyagok értékelésének és jóváhagyásának, valamint a bizottsági és CMD határozatok végrehajtásának száma, és bevezetésre került a forgalomba hozatali engedély jogosultak farmakovigilancia rendszerének helyszíni ellenőrzése;
- rendszeres adatszolgáltatás társhatóságoknak párhuzamos import engedély kiadáshoz.
A felsorolt feladatkör-bővülés mindegyik tétele részben vagy egészben, közvetlenül vagy közvetetten kapcsolatban van a forgalomba hozatalra engedélyezett gyógyszerek piacának felügyeletével, így indokolt, hogy e tevékenységek finanszírozásához a gyógyszeripar szereplői részben hozzájáruljanak.   A módosítási eljárások díjtételei a módosítás típusától (IA, IB, II. típusú és egyéb kategóriába sorolt), az eljárás fajtájától (nemzeti eljárás, decentralizált, ill. kölcsönös elismerési, RMS illetve CMS szerepkör), valamint a termékek típusától (allopátiás (kivéve allergén), allergén (egy vagy több komponensű), homeopátiás (egy vagy több komponensű)) függ.
A módosítási díjtételek emelését elsősorban a fent említett, összességében mintegy 48%-os infláció indokolja. Ezen túlmenően az emelést a nemzetközi díjtételszint is alátámasztja, különösen a II. típusú módosítások esetében.
Hasonló méretű gyógyszerpiacok (Csehország, Írország, Belgium, Portugália) esetén a II. típusú módosítások díjtételei 1 500 – 2 500 euro között vannak, szemben a hazai kb. 820 euronak megfelelő 270 000 Ft-al. A II. típusú módosítások díjtételének 30%-os emelése összesen mintegy 132 millió Ft bevétel-növekedést eredményezhetne. 
Az IA és IB, valamint az egyéb kategóriába sorolt módosítások hazai díjtételei EU összehasonlításban sem tekinthetők alacsonynak, így jelentős emelésük nem indokolható. Ezt figyelembe véve legfeljebb 30%-os növelésüket javasoljuk. Ez a díjtétel-növelés az IA módosítások esetében mintegy 380 millió Ft, az IB és egyéb kategóriájú módosítások esetében mintegy 400 millió Ft bevételnövekedést eredményezhetne, mely az ipar szereplői közül egyenletesen terhelné a hazai és nemzetközi vállalkozásokat
</t>
  </si>
  <si>
    <t xml:space="preserve">Az emberi alkalmazásra kerülő gyógyszerekről és egyéb, a gyógyszerpiacot szabályozó törvények módosításáról szóló 2005. évi XCV. törvény  1. számú mellékletében szereplő egyes  igazgatási szolgáltatási díjakat érintő módosítások (a gyógyszerek forgalomba hozatali engedélyének fenntartási   díjait,  és a gyógyszerek forgalomba hozatali engedélyének módosítási eljárásaira vonatkozó igazgatási szolgáltatási díjak tekintetében ) </t>
  </si>
  <si>
    <t>OGYÉI</t>
  </si>
  <si>
    <t>3 munkanap</t>
  </si>
  <si>
    <t>2016-2019</t>
  </si>
  <si>
    <t xml:space="preserve">2005, 2009. </t>
  </si>
  <si>
    <t>Igazgatási szolgáltatási díjak emelése</t>
  </si>
  <si>
    <t xml:space="preserve">Az igazgatási szolgáltatási díj emelése  befolyásolja az érintett cégek gazdasági helyzetetét, költségterheiket, ugyanakkor ezen teher az érintett cégek árbevételéhez, illetve  nemzetközi szinten jelentkező hasonló költségekhez képest elfogadható mértékű.     </t>
  </si>
  <si>
    <t xml:space="preserve">A megfelelő kapacitásokkal  működő hatóság hatékonyan, gyorsan, a nemzetközi elvárásokhoz igazodva képes lesz az érintett jogosultak ügyeinek intézésére.   </t>
  </si>
  <si>
    <t xml:space="preserve">A hatóság nem képes megnövekedett feladatait megfelelő színvonalon elvégezni. </t>
  </si>
  <si>
    <t>OGYÉI végzi  a díjbevételek és a kérelmek számának alakulása vizsgálatával.</t>
  </si>
  <si>
    <t>Az igazgatási szolgáltatási díjak bevezetése hozzájárul  a megfelelő, hatékonyan működő  hatósági kapacitások biztosításához, ezáltal  a magasabb színvonalú, biztonságos  gyógyszerellátáshoz</t>
  </si>
  <si>
    <t>Hatósági kapacitások megfelelő felhasználása. Hatósági feladatok hatékony ellátása</t>
  </si>
  <si>
    <t xml:space="preserve">
 anyagi terhek növekedése a  gazdasági szereplők oldalán.</t>
  </si>
  <si>
    <t xml:space="preserve">Az intézkedést újabb közteherként fogják kommunikálni. </t>
  </si>
  <si>
    <t>Dr. Beneda Attila</t>
  </si>
  <si>
    <t>48628/2015/EHAT</t>
  </si>
  <si>
    <t>2015. szeptember 24.</t>
  </si>
  <si>
    <t>az egyes egészségügyi és egészségbiztosítási tárgyú törvények módosításáról</t>
  </si>
  <si>
    <t>Emberi Erőforrások Minisztériuma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</si>
</sst>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59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theme="1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theme="1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lightUp">
        <bgColor theme="4" tint="0.79995117038483843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12" fillId="15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11" fillId="0" borderId="0"/>
  </cellStyleXfs>
  <cellXfs count="554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21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70" xfId="0" applyFont="1" applyBorder="1"/>
    <xf numFmtId="0" fontId="23" fillId="0" borderId="70" xfId="0" applyFont="1" applyBorder="1" applyProtection="1">
      <protection locked="0"/>
    </xf>
    <xf numFmtId="49" fontId="23" fillId="18" borderId="71" xfId="0" applyNumberFormat="1" applyFont="1" applyFill="1" applyBorder="1" applyAlignment="1">
      <alignment vertical="center" wrapText="1"/>
    </xf>
    <xf numFmtId="0" fontId="23" fillId="18" borderId="7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70" xfId="0" applyFont="1" applyBorder="1"/>
    <xf numFmtId="0" fontId="23" fillId="0" borderId="109" xfId="0" applyFont="1" applyBorder="1"/>
    <xf numFmtId="0" fontId="23" fillId="0" borderId="112" xfId="0" applyFont="1" applyBorder="1"/>
    <xf numFmtId="0" fontId="0" fillId="0" borderId="0" xfId="0" applyBorder="1"/>
    <xf numFmtId="0" fontId="35" fillId="21" borderId="113" xfId="0" applyFont="1" applyFill="1" applyBorder="1" applyAlignment="1" applyProtection="1">
      <alignment horizontal="center" vertical="center" wrapText="1"/>
      <protection locked="0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21" borderId="113" xfId="0" applyFont="1" applyFill="1" applyBorder="1" applyAlignment="1" applyProtection="1">
      <alignment vertical="center" wrapText="1"/>
    </xf>
    <xf numFmtId="0" fontId="33" fillId="21" borderId="0" xfId="0" applyFont="1" applyFill="1" applyBorder="1" applyAlignment="1" applyProtection="1">
      <alignment vertical="center" wrapText="1"/>
    </xf>
    <xf numFmtId="0" fontId="36" fillId="21" borderId="71" xfId="0" applyFont="1" applyFill="1" applyBorder="1" applyAlignment="1" applyProtection="1">
      <alignment horizontal="center" vertical="center" wrapText="1"/>
      <protection locked="0"/>
    </xf>
    <xf numFmtId="0" fontId="36" fillId="21" borderId="0" xfId="0" applyFont="1" applyFill="1" applyBorder="1" applyAlignment="1" applyProtection="1">
      <alignment horizontal="center" vertical="center" wrapText="1"/>
      <protection locked="0"/>
    </xf>
    <xf numFmtId="0" fontId="23" fillId="0" borderId="16" xfId="0" applyFont="1" applyBorder="1" applyProtection="1">
      <protection locked="0"/>
    </xf>
    <xf numFmtId="0" fontId="0" fillId="0" borderId="0" xfId="0" applyProtection="1"/>
    <xf numFmtId="0" fontId="21" fillId="0" borderId="37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37" xfId="0" applyFont="1" applyFill="1" applyBorder="1" applyAlignment="1" applyProtection="1">
      <alignment vertical="top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alignment wrapText="1"/>
      <protection locked="0"/>
    </xf>
    <xf numFmtId="0" fontId="21" fillId="0" borderId="26" xfId="0" applyFont="1" applyBorder="1" applyAlignment="1" applyProtection="1">
      <alignment wrapText="1"/>
      <protection locked="0"/>
    </xf>
    <xf numFmtId="0" fontId="21" fillId="0" borderId="64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124" xfId="0" applyFont="1" applyFill="1" applyBorder="1" applyAlignment="1" applyProtection="1">
      <alignment horizontal="center" vertical="center" wrapText="1"/>
    </xf>
    <xf numFmtId="0" fontId="25" fillId="19" borderId="27" xfId="0" applyFont="1" applyFill="1" applyBorder="1" applyAlignment="1" applyProtection="1">
      <alignment horizontal="center" vertical="center" wrapText="1"/>
    </xf>
    <xf numFmtId="0" fontId="25" fillId="19" borderId="16" xfId="0" applyFont="1" applyFill="1" applyBorder="1" applyAlignment="1" applyProtection="1">
      <alignment horizontal="center" vertical="center" wrapText="1"/>
    </xf>
    <xf numFmtId="0" fontId="21" fillId="0" borderId="31" xfId="0" applyFont="1" applyFill="1" applyBorder="1" applyAlignment="1" applyProtection="1">
      <alignment horizontal="center" vertical="center" wrapText="1"/>
    </xf>
    <xf numFmtId="0" fontId="21" fillId="0" borderId="27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73" xfId="0" applyFont="1" applyBorder="1" applyAlignment="1" applyProtection="1">
      <alignment horizontal="left" vertical="center" wrapText="1"/>
    </xf>
    <xf numFmtId="0" fontId="25" fillId="0" borderId="77" xfId="0" applyFont="1" applyBorder="1" applyAlignment="1" applyProtection="1">
      <alignment horizontal="left" vertical="center" wrapText="1"/>
    </xf>
    <xf numFmtId="0" fontId="25" fillId="0" borderId="78" xfId="0" applyFont="1" applyBorder="1" applyAlignment="1" applyProtection="1">
      <alignment horizontal="left" vertical="center" wrapText="1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0" borderId="40" xfId="0" applyFont="1" applyBorder="1" applyAlignment="1" applyProtection="1">
      <alignment horizontal="left" vertical="center" wrapText="1"/>
    </xf>
    <xf numFmtId="0" fontId="24" fillId="0" borderId="114" xfId="0" applyFont="1" applyBorder="1" applyAlignment="1" applyProtection="1">
      <alignment horizontal="left" vertical="center" wrapText="1"/>
    </xf>
    <xf numFmtId="0" fontId="24" fillId="0" borderId="76" xfId="0" applyFont="1" applyBorder="1" applyAlignment="1" applyProtection="1">
      <alignment horizontal="left" vertical="center" wrapText="1"/>
    </xf>
    <xf numFmtId="0" fontId="25" fillId="0" borderId="81" xfId="0" applyFont="1" applyBorder="1" applyAlignment="1" applyProtection="1">
      <alignment horizontal="left" vertical="center" wrapText="1"/>
    </xf>
    <xf numFmtId="0" fontId="24" fillId="0" borderId="116" xfId="0" applyFont="1" applyBorder="1" applyAlignment="1" applyProtection="1">
      <alignment horizontal="left" vertical="center" wrapText="1"/>
    </xf>
    <xf numFmtId="0" fontId="25" fillId="0" borderId="78" xfId="0" applyNumberFormat="1" applyFont="1" applyBorder="1" applyAlignment="1" applyProtection="1">
      <alignment vertical="center" wrapText="1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42" fillId="22" borderId="41" xfId="0" applyFont="1" applyFill="1" applyBorder="1" applyAlignment="1" applyProtection="1">
      <alignment horizontal="center" vertical="center" wrapText="1"/>
    </xf>
    <xf numFmtId="0" fontId="25" fillId="26" borderId="77" xfId="0" applyFont="1" applyFill="1" applyBorder="1" applyAlignment="1" applyProtection="1">
      <alignment wrapText="1"/>
    </xf>
    <xf numFmtId="0" fontId="25" fillId="0" borderId="96" xfId="0" applyFont="1" applyBorder="1" applyAlignment="1" applyProtection="1">
      <alignment vertical="center" wrapText="1"/>
    </xf>
    <xf numFmtId="0" fontId="25" fillId="26" borderId="78" xfId="0" applyFont="1" applyFill="1" applyBorder="1" applyAlignment="1" applyProtection="1">
      <alignment wrapText="1"/>
    </xf>
    <xf numFmtId="0" fontId="25" fillId="0" borderId="121" xfId="0" applyFont="1" applyBorder="1" applyAlignment="1" applyProtection="1">
      <alignment vertical="center" wrapText="1"/>
    </xf>
    <xf numFmtId="6" fontId="25" fillId="26" borderId="60" xfId="0" applyNumberFormat="1" applyFont="1" applyFill="1" applyBorder="1" applyAlignment="1" applyProtection="1">
      <alignment vertical="center" wrapText="1"/>
    </xf>
    <xf numFmtId="0" fontId="25" fillId="26" borderId="81" xfId="0" applyFont="1" applyFill="1" applyBorder="1" applyAlignment="1" applyProtection="1">
      <alignment wrapText="1"/>
    </xf>
    <xf numFmtId="6" fontId="25" fillId="26" borderId="127" xfId="0" applyNumberFormat="1" applyFont="1" applyFill="1" applyBorder="1" applyAlignment="1" applyProtection="1">
      <alignment vertical="center" wrapText="1"/>
    </xf>
    <xf numFmtId="0" fontId="25" fillId="0" borderId="80" xfId="0" applyFont="1" applyBorder="1" applyAlignment="1" applyProtection="1">
      <alignment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77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vertical="center" wrapText="1"/>
    </xf>
    <xf numFmtId="0" fontId="47" fillId="26" borderId="10" xfId="0" applyFont="1" applyFill="1" applyBorder="1" applyAlignment="1" applyProtection="1">
      <alignment horizontal="center" vertical="center" wrapText="1"/>
    </xf>
    <xf numFmtId="0" fontId="46" fillId="26" borderId="10" xfId="0" applyFont="1" applyFill="1" applyBorder="1" applyAlignment="1" applyProtection="1">
      <alignment horizontal="center" vertical="center"/>
    </xf>
    <xf numFmtId="0" fontId="46" fillId="26" borderId="96" xfId="0" applyFont="1" applyFill="1" applyBorder="1" applyAlignment="1" applyProtection="1">
      <alignment horizontal="center" vertical="center"/>
    </xf>
    <xf numFmtId="165" fontId="24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96" xfId="0" applyNumberFormat="1" applyFont="1" applyFill="1" applyBorder="1" applyAlignment="1" applyProtection="1">
      <alignment horizontal="center" vertical="center" wrapText="1"/>
    </xf>
    <xf numFmtId="165" fontId="24" fillId="26" borderId="40" xfId="0" applyNumberFormat="1" applyFont="1" applyFill="1" applyBorder="1" applyAlignment="1" applyProtection="1">
      <alignment horizontal="center" vertical="center" wrapText="1"/>
    </xf>
    <xf numFmtId="165" fontId="25" fillId="26" borderId="40" xfId="0" applyNumberFormat="1" applyFont="1" applyFill="1" applyBorder="1" applyAlignment="1" applyProtection="1">
      <alignment horizontal="center" vertical="center" wrapText="1"/>
    </xf>
    <xf numFmtId="165" fontId="24" fillId="26" borderId="13" xfId="0" applyNumberFormat="1" applyFont="1" applyFill="1" applyBorder="1" applyAlignment="1" applyProtection="1">
      <alignment horizontal="center" vertical="center" wrapText="1"/>
    </xf>
    <xf numFmtId="165" fontId="24" fillId="26" borderId="104" xfId="0" applyNumberFormat="1" applyFont="1" applyFill="1" applyBorder="1" applyAlignment="1" applyProtection="1">
      <alignment horizontal="center" vertical="center" wrapText="1"/>
    </xf>
    <xf numFmtId="165" fontId="24" fillId="26" borderId="75" xfId="0" applyNumberFormat="1" applyFont="1" applyFill="1" applyBorder="1" applyAlignment="1" applyProtection="1">
      <alignment horizontal="center" vertical="center" wrapText="1"/>
    </xf>
    <xf numFmtId="165" fontId="24" fillId="26" borderId="126" xfId="0" applyNumberFormat="1" applyFont="1" applyFill="1" applyBorder="1" applyAlignment="1" applyProtection="1">
      <alignment horizontal="center" vertical="center" wrapText="1"/>
    </xf>
    <xf numFmtId="0" fontId="25" fillId="0" borderId="114" xfId="0" applyNumberFormat="1" applyFont="1" applyBorder="1" applyAlignment="1" applyProtection="1">
      <alignment horizontal="center" vertical="center" wrapText="1"/>
    </xf>
    <xf numFmtId="0" fontId="25" fillId="25" borderId="66" xfId="0" applyFont="1" applyFill="1" applyBorder="1" applyAlignment="1" applyProtection="1">
      <alignment horizontal="left" vertical="top" wrapText="1" indent="2"/>
      <protection locked="0"/>
    </xf>
    <xf numFmtId="0" fontId="25" fillId="25" borderId="23" xfId="0" applyFont="1" applyFill="1" applyBorder="1" applyAlignment="1" applyProtection="1">
      <alignment vertical="top" wrapText="1"/>
      <protection locked="0"/>
    </xf>
    <xf numFmtId="0" fontId="25" fillId="25" borderId="49" xfId="0" applyFont="1" applyFill="1" applyBorder="1" applyAlignment="1" applyProtection="1">
      <alignment vertical="top" wrapText="1"/>
      <protection locked="0"/>
    </xf>
    <xf numFmtId="0" fontId="49" fillId="0" borderId="16" xfId="0" applyFont="1" applyBorder="1" applyAlignment="1" applyProtection="1">
      <alignment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0" borderId="18" xfId="0" applyFont="1" applyBorder="1" applyAlignment="1" applyProtection="1">
      <alignment horizontal="center" vertical="center" wrapText="1"/>
    </xf>
    <xf numFmtId="0" fontId="50" fillId="0" borderId="16" xfId="0" applyFont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 applyProtection="1">
      <alignment vertical="center"/>
    </xf>
    <xf numFmtId="0" fontId="25" fillId="21" borderId="10" xfId="0" applyFont="1" applyFill="1" applyBorder="1" applyAlignment="1" applyProtection="1">
      <alignment vertical="center"/>
    </xf>
    <xf numFmtId="0" fontId="50" fillId="19" borderId="10" xfId="0" applyFont="1" applyFill="1" applyBorder="1" applyAlignment="1" applyProtection="1">
      <alignment horizontal="center" vertical="center" wrapText="1"/>
    </xf>
    <xf numFmtId="165" fontId="52" fillId="19" borderId="40" xfId="0" applyNumberFormat="1" applyFont="1" applyFill="1" applyBorder="1" applyAlignment="1" applyProtection="1">
      <alignment horizontal="center" vertical="center" wrapText="1"/>
    </xf>
    <xf numFmtId="165" fontId="52" fillId="19" borderId="20" xfId="0" applyNumberFormat="1" applyFont="1" applyFill="1" applyBorder="1" applyAlignment="1" applyProtection="1">
      <alignment horizontal="center" vertical="center" wrapText="1"/>
    </xf>
    <xf numFmtId="0" fontId="52" fillId="18" borderId="39" xfId="0" applyFont="1" applyFill="1" applyBorder="1" applyAlignment="1" applyProtection="1">
      <alignment horizontal="center" vertical="center" wrapText="1"/>
      <protection locked="0"/>
    </xf>
    <xf numFmtId="165" fontId="24" fillId="26" borderId="12" xfId="0" applyNumberFormat="1" applyFont="1" applyFill="1" applyBorder="1" applyAlignment="1" applyProtection="1">
      <alignment horizontal="center" vertical="center" wrapText="1"/>
    </xf>
    <xf numFmtId="165" fontId="24" fillId="26" borderId="67" xfId="0" applyNumberFormat="1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protection locked="0"/>
    </xf>
    <xf numFmtId="0" fontId="24" fillId="18" borderId="10" xfId="0" applyFont="1" applyFill="1" applyBorder="1" applyAlignment="1" applyProtection="1">
      <alignment horizontal="center" vertical="center" wrapText="1"/>
    </xf>
    <xf numFmtId="165" fontId="24" fillId="26" borderId="15" xfId="0" applyNumberFormat="1" applyFont="1" applyFill="1" applyBorder="1" applyAlignment="1" applyProtection="1">
      <alignment horizontal="center" vertical="center" wrapText="1"/>
    </xf>
    <xf numFmtId="165" fontId="24" fillId="26" borderId="30" xfId="0" applyNumberFormat="1" applyFont="1" applyFill="1" applyBorder="1" applyAlignment="1" applyProtection="1">
      <alignment horizontal="center" vertical="center" wrapText="1"/>
    </xf>
    <xf numFmtId="0" fontId="50" fillId="18" borderId="10" xfId="0" applyFont="1" applyFill="1" applyBorder="1" applyAlignment="1" applyProtection="1">
      <alignment horizontal="center" vertical="center" wrapText="1"/>
    </xf>
    <xf numFmtId="165" fontId="25" fillId="26" borderId="18" xfId="0" applyNumberFormat="1" applyFont="1" applyFill="1" applyBorder="1" applyAlignment="1" applyProtection="1">
      <alignment horizontal="center" vertical="center" wrapText="1"/>
    </xf>
    <xf numFmtId="0" fontId="50" fillId="0" borderId="40" xfId="0" applyFont="1" applyFill="1" applyBorder="1" applyAlignment="1" applyProtection="1">
      <alignment horizontal="center" vertical="center" wrapText="1"/>
      <protection locked="0"/>
    </xf>
    <xf numFmtId="165" fontId="50" fillId="26" borderId="18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Border="1" applyProtection="1">
      <protection locked="0"/>
    </xf>
    <xf numFmtId="165" fontId="50" fillId="26" borderId="20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14" xfId="0" applyFont="1" applyFill="1" applyBorder="1" applyProtection="1"/>
    <xf numFmtId="0" fontId="52" fillId="19" borderId="15" xfId="0" applyFont="1" applyFill="1" applyBorder="1" applyAlignment="1" applyProtection="1">
      <alignment horizontal="center" vertical="center"/>
    </xf>
    <xf numFmtId="165" fontId="52" fillId="19" borderId="15" xfId="0" applyNumberFormat="1" applyFont="1" applyFill="1" applyBorder="1" applyAlignment="1" applyProtection="1">
      <alignment horizontal="center" vertical="center" wrapText="1"/>
    </xf>
    <xf numFmtId="0" fontId="52" fillId="19" borderId="30" xfId="0" applyFont="1" applyFill="1" applyBorder="1" applyAlignment="1" applyProtection="1">
      <alignment horizontal="center" vertical="center"/>
    </xf>
    <xf numFmtId="165" fontId="25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Fill="1" applyBorder="1" applyProtection="1">
      <protection locked="0"/>
    </xf>
    <xf numFmtId="0" fontId="24" fillId="18" borderId="35" xfId="0" applyFont="1" applyFill="1" applyBorder="1" applyAlignment="1" applyProtection="1">
      <alignment vertical="center" wrapText="1"/>
    </xf>
    <xf numFmtId="165" fontId="24" fillId="18" borderId="39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43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5" xfId="0" applyNumberFormat="1" applyFont="1" applyFill="1" applyBorder="1" applyAlignment="1" applyProtection="1">
      <alignment horizontal="center" vertical="center" wrapText="1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43" xfId="0" applyFont="1" applyFill="1" applyBorder="1" applyAlignment="1" applyProtection="1">
      <alignment horizontal="left" vertical="center" wrapText="1"/>
    </xf>
    <xf numFmtId="165" fontId="25" fillId="26" borderId="50" xfId="0" applyNumberFormat="1" applyFont="1" applyFill="1" applyBorder="1" applyAlignment="1" applyProtection="1">
      <alignment horizontal="center" vertical="center" wrapText="1"/>
    </xf>
    <xf numFmtId="165" fontId="50" fillId="26" borderId="123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50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22" xfId="0" applyFont="1" applyFill="1" applyBorder="1" applyAlignment="1" applyProtection="1">
      <alignment horizontal="center" vertical="center" wrapText="1"/>
    </xf>
    <xf numFmtId="165" fontId="52" fillId="19" borderId="56" xfId="0" applyNumberFormat="1" applyFont="1" applyFill="1" applyBorder="1" applyAlignment="1" applyProtection="1">
      <alignment horizontal="center" vertical="center" wrapText="1"/>
    </xf>
    <xf numFmtId="165" fontId="52" fillId="19" borderId="57" xfId="0" applyNumberFormat="1" applyFont="1" applyFill="1" applyBorder="1" applyAlignment="1" applyProtection="1">
      <alignment horizontal="center" vertical="center" wrapText="1"/>
    </xf>
    <xf numFmtId="0" fontId="53" fillId="19" borderId="21" xfId="0" applyFont="1" applyFill="1" applyBorder="1" applyProtection="1"/>
    <xf numFmtId="0" fontId="52" fillId="19" borderId="22" xfId="0" applyFont="1" applyFill="1" applyBorder="1" applyAlignment="1" applyProtection="1">
      <alignment horizontal="center" vertical="center"/>
    </xf>
    <xf numFmtId="165" fontId="52" fillId="19" borderId="22" xfId="0" applyNumberFormat="1" applyFont="1" applyFill="1" applyBorder="1" applyAlignment="1" applyProtection="1">
      <alignment horizontal="center" vertical="center" wrapText="1"/>
    </xf>
    <xf numFmtId="0" fontId="52" fillId="19" borderId="24" xfId="0" applyFont="1" applyFill="1" applyBorder="1" applyAlignment="1" applyProtection="1">
      <alignment horizontal="center" vertical="center"/>
    </xf>
    <xf numFmtId="0" fontId="50" fillId="0" borderId="16" xfId="0" applyFont="1" applyBorder="1" applyAlignment="1" applyProtection="1">
      <alignment horizontal="center" vertical="center"/>
    </xf>
    <xf numFmtId="0" fontId="49" fillId="25" borderId="18" xfId="0" applyFont="1" applyFill="1" applyBorder="1" applyAlignment="1" applyProtection="1">
      <alignment horizontal="center"/>
      <protection locked="0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0" fontId="50" fillId="18" borderId="32" xfId="0" applyFont="1" applyFill="1" applyBorder="1" applyAlignment="1" applyProtection="1">
      <alignment horizontal="center" vertical="center" wrapText="1"/>
    </xf>
    <xf numFmtId="165" fontId="50" fillId="26" borderId="23" xfId="0" applyNumberFormat="1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50" fillId="0" borderId="22" xfId="0" applyFont="1" applyBorder="1" applyAlignment="1" applyProtection="1">
      <alignment horizontal="left" vertical="center" wrapText="1"/>
    </xf>
    <xf numFmtId="6" fontId="50" fillId="25" borderId="22" xfId="0" applyNumberFormat="1" applyFont="1" applyFill="1" applyBorder="1" applyAlignment="1" applyProtection="1">
      <alignment vertical="center" wrapText="1"/>
      <protection locked="0"/>
    </xf>
    <xf numFmtId="0" fontId="50" fillId="0" borderId="24" xfId="0" applyFont="1" applyBorder="1" applyAlignment="1" applyProtection="1">
      <alignment vertical="center" wrapText="1"/>
    </xf>
    <xf numFmtId="0" fontId="50" fillId="0" borderId="10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7" xfId="0" applyFont="1" applyBorder="1" applyAlignment="1" applyProtection="1">
      <alignment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0" fillId="0" borderId="61" xfId="0" applyFont="1" applyBorder="1" applyAlignment="1" applyProtection="1">
      <alignment horizontal="left" vertical="center" wrapText="1"/>
    </xf>
    <xf numFmtId="0" fontId="21" fillId="25" borderId="20" xfId="0" applyFont="1" applyFill="1" applyBorder="1" applyAlignment="1" applyProtection="1">
      <alignment horizontal="center" vertical="center" wrapText="1"/>
      <protection locked="0"/>
    </xf>
    <xf numFmtId="0" fontId="50" fillId="25" borderId="22" xfId="0" applyFont="1" applyFill="1" applyBorder="1" applyAlignment="1" applyProtection="1">
      <alignment horizontal="center" vertical="center" wrapText="1"/>
      <protection locked="0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11" xfId="0" applyNumberFormat="1" applyFont="1" applyBorder="1" applyAlignment="1" applyProtection="1">
      <alignment horizontal="center" vertical="center" wrapText="1"/>
    </xf>
    <xf numFmtId="0" fontId="25" fillId="0" borderId="78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10" xfId="0" applyFont="1" applyFill="1" applyBorder="1" applyAlignment="1" applyProtection="1">
      <alignment horizontal="center" vertical="center" wrapText="1"/>
      <protection locked="0"/>
    </xf>
    <xf numFmtId="165" fontId="24" fillId="26" borderId="18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0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10" xfId="0" applyFont="1" applyFill="1" applyBorder="1" applyAlignment="1" applyProtection="1">
      <alignment horizontal="center" vertical="center" wrapText="1"/>
      <protection locked="0"/>
    </xf>
    <xf numFmtId="6" fontId="50" fillId="25" borderId="10" xfId="0" applyNumberFormat="1" applyFont="1" applyFill="1" applyBorder="1" applyAlignment="1" applyProtection="1">
      <alignment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5" fillId="25" borderId="121" xfId="0" applyFont="1" applyFill="1" applyBorder="1" applyAlignment="1" applyProtection="1">
      <alignment horizontal="center" vertical="center" wrapText="1"/>
      <protection locked="0"/>
    </xf>
    <xf numFmtId="0" fontId="49" fillId="0" borderId="10" xfId="0" applyFont="1" applyBorder="1" applyAlignment="1" applyProtection="1">
      <alignment horizontal="center" vertical="center"/>
      <protection locked="0"/>
    </xf>
    <xf numFmtId="0" fontId="49" fillId="0" borderId="18" xfId="0" applyFont="1" applyBorder="1" applyAlignment="1" applyProtection="1">
      <alignment horizontal="center" vertical="center"/>
      <protection locked="0"/>
    </xf>
    <xf numFmtId="0" fontId="25" fillId="25" borderId="10" xfId="0" applyFont="1" applyFill="1" applyBorder="1" applyAlignment="1" applyProtection="1">
      <alignment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horizontal="center" vertical="center"/>
    </xf>
    <xf numFmtId="0" fontId="25" fillId="25" borderId="10" xfId="0" applyFont="1" applyFill="1" applyBorder="1" applyAlignment="1" applyProtection="1">
      <alignment horizontal="center" vertical="center"/>
      <protection locked="0"/>
    </xf>
    <xf numFmtId="165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/>
      <protection locked="0"/>
    </xf>
    <xf numFmtId="0" fontId="25" fillId="0" borderId="16" xfId="0" applyFont="1" applyBorder="1" applyAlignment="1" applyProtection="1">
      <alignment horizontal="center" vertical="center"/>
      <protection locked="0"/>
    </xf>
    <xf numFmtId="165" fontId="46" fillId="22" borderId="121" xfId="0" applyNumberFormat="1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31" xfId="0" applyFont="1" applyFill="1" applyBorder="1" applyAlignment="1" applyProtection="1">
      <alignment horizontal="center" vertical="center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49" fillId="25" borderId="20" xfId="0" applyFont="1" applyFill="1" applyBorder="1" applyAlignment="1" applyProtection="1">
      <alignment horizontal="center"/>
      <protection locked="0"/>
    </xf>
    <xf numFmtId="0" fontId="50" fillId="0" borderId="19" xfId="0" applyFont="1" applyBorder="1" applyAlignment="1" applyProtection="1">
      <alignment horizontal="center" vertical="center"/>
      <protection locked="0"/>
    </xf>
    <xf numFmtId="165" fontId="25" fillId="26" borderId="40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16" xfId="0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center" vertical="center" wrapText="1"/>
      <protection locked="0"/>
    </xf>
    <xf numFmtId="0" fontId="25" fillId="25" borderId="39" xfId="0" applyFont="1" applyFill="1" applyBorder="1" applyAlignment="1" applyProtection="1">
      <alignment horizontal="center" vertical="center" wrapText="1"/>
      <protection locked="0"/>
    </xf>
    <xf numFmtId="0" fontId="25" fillId="26" borderId="116" xfId="0" applyNumberFormat="1" applyFont="1" applyFill="1" applyBorder="1" applyAlignment="1" applyProtection="1">
      <alignment horizontal="center" vertical="center" wrapText="1"/>
    </xf>
    <xf numFmtId="0" fontId="25" fillId="27" borderId="116" xfId="0" applyFont="1" applyFill="1" applyBorder="1" applyAlignment="1">
      <alignment horizontal="center" wrapText="1"/>
    </xf>
    <xf numFmtId="0" fontId="25" fillId="27" borderId="118" xfId="0" applyFont="1" applyFill="1" applyBorder="1" applyAlignment="1">
      <alignment horizontal="center" wrapText="1"/>
    </xf>
    <xf numFmtId="0" fontId="44" fillId="20" borderId="93" xfId="0" applyFont="1" applyFill="1" applyBorder="1" applyAlignment="1" applyProtection="1">
      <alignment horizontal="center" vertical="center" wrapText="1"/>
    </xf>
    <xf numFmtId="0" fontId="44" fillId="20" borderId="37" xfId="0" applyFont="1" applyFill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54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46" fillId="26" borderId="97" xfId="0" applyFont="1" applyFill="1" applyBorder="1" applyAlignment="1" applyProtection="1">
      <alignment horizontal="center" vertical="top" wrapText="1"/>
    </xf>
    <xf numFmtId="0" fontId="46" fillId="26" borderId="98" xfId="0" applyFont="1" applyFill="1" applyBorder="1" applyAlignment="1" applyProtection="1">
      <alignment horizontal="center" vertical="top" wrapText="1"/>
    </xf>
    <xf numFmtId="0" fontId="46" fillId="26" borderId="99" xfId="0" applyFont="1" applyFill="1" applyBorder="1" applyAlignment="1" applyProtection="1">
      <alignment horizontal="center" vertical="top" wrapText="1"/>
    </xf>
    <xf numFmtId="0" fontId="25" fillId="0" borderId="10" xfId="0" applyFont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vertical="center" wrapText="1"/>
    </xf>
    <xf numFmtId="0" fontId="25" fillId="0" borderId="35" xfId="0" applyFont="1" applyBorder="1" applyAlignment="1" applyProtection="1">
      <alignment horizontal="center" vertical="center" wrapText="1"/>
    </xf>
    <xf numFmtId="0" fontId="25" fillId="0" borderId="84" xfId="0" applyFont="1" applyBorder="1" applyAlignment="1" applyProtection="1">
      <alignment horizontal="center" vertical="center" wrapText="1"/>
    </xf>
    <xf numFmtId="0" fontId="25" fillId="0" borderId="122" xfId="0" applyFont="1" applyBorder="1" applyAlignment="1" applyProtection="1">
      <alignment horizontal="center" vertical="center" wrapText="1"/>
    </xf>
    <xf numFmtId="0" fontId="45" fillId="19" borderId="92" xfId="0" applyFont="1" applyFill="1" applyBorder="1" applyAlignment="1" applyProtection="1">
      <alignment horizontal="center" vertical="center" wrapText="1"/>
    </xf>
    <xf numFmtId="0" fontId="45" fillId="19" borderId="63" xfId="0" applyFont="1" applyFill="1" applyBorder="1" applyAlignment="1" applyProtection="1">
      <alignment horizontal="center" vertical="center" wrapText="1"/>
    </xf>
    <xf numFmtId="0" fontId="45" fillId="19" borderId="62" xfId="0" applyFont="1" applyFill="1" applyBorder="1" applyAlignment="1" applyProtection="1">
      <alignment horizontal="center" vertical="center" wrapText="1"/>
    </xf>
    <xf numFmtId="0" fontId="45" fillId="19" borderId="125" xfId="0" applyFont="1" applyFill="1" applyBorder="1" applyAlignment="1" applyProtection="1">
      <alignment horizontal="center" vertical="center" wrapText="1"/>
    </xf>
    <xf numFmtId="0" fontId="25" fillId="0" borderId="96" xfId="0" applyFont="1" applyBorder="1" applyAlignment="1" applyProtection="1">
      <alignment horizontal="center" vertical="center" wrapText="1"/>
    </xf>
    <xf numFmtId="0" fontId="24" fillId="19" borderId="89" xfId="0" applyFont="1" applyFill="1" applyBorder="1" applyAlignment="1" applyProtection="1">
      <alignment horizontal="center" vertical="center" wrapText="1"/>
    </xf>
    <xf numFmtId="0" fontId="24" fillId="19" borderId="82" xfId="0" applyFont="1" applyFill="1" applyBorder="1" applyAlignment="1" applyProtection="1">
      <alignment horizontal="center" vertical="center" wrapText="1"/>
    </xf>
    <xf numFmtId="0" fontId="24" fillId="19" borderId="88" xfId="0" applyFont="1" applyFill="1" applyBorder="1" applyAlignment="1" applyProtection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25" fillId="25" borderId="84" xfId="0" applyFont="1" applyFill="1" applyBorder="1" applyAlignment="1" applyProtection="1">
      <alignment horizontal="center" vertical="center" wrapText="1"/>
      <protection locked="0"/>
    </xf>
    <xf numFmtId="0" fontId="25" fillId="25" borderId="83" xfId="0" applyFont="1" applyFill="1" applyBorder="1" applyAlignment="1" applyProtection="1">
      <alignment horizontal="center" vertical="center" wrapText="1"/>
      <protection locked="0"/>
    </xf>
    <xf numFmtId="0" fontId="41" fillId="0" borderId="114" xfId="0" applyFont="1" applyBorder="1" applyAlignment="1" applyProtection="1">
      <alignment horizontal="center" vertical="center" wrapText="1"/>
    </xf>
    <xf numFmtId="0" fontId="41" fillId="0" borderId="115" xfId="0" applyFont="1" applyBorder="1" applyAlignment="1" applyProtection="1">
      <alignment horizontal="center" vertical="center" wrapText="1"/>
    </xf>
    <xf numFmtId="0" fontId="41" fillId="0" borderId="116" xfId="0" applyFont="1" applyBorder="1" applyAlignment="1" applyProtection="1">
      <alignment horizontal="center" vertical="center" wrapText="1"/>
    </xf>
    <xf numFmtId="0" fontId="41" fillId="0" borderId="117" xfId="0" applyFont="1" applyBorder="1" applyAlignment="1" applyProtection="1">
      <alignment horizontal="center" vertical="center" wrapText="1"/>
    </xf>
    <xf numFmtId="0" fontId="41" fillId="0" borderId="118" xfId="0" applyFont="1" applyBorder="1" applyAlignment="1" applyProtection="1">
      <alignment horizontal="center" vertical="center" wrapText="1"/>
    </xf>
    <xf numFmtId="0" fontId="25" fillId="25" borderId="15" xfId="0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center" vertical="center" wrapText="1"/>
      <protection locked="0"/>
    </xf>
    <xf numFmtId="0" fontId="24" fillId="25" borderId="117" xfId="0" applyFont="1" applyFill="1" applyBorder="1" applyAlignment="1" applyProtection="1">
      <alignment horizontal="center" vertical="center" wrapText="1"/>
      <protection locked="0"/>
    </xf>
    <xf numFmtId="0" fontId="24" fillId="25" borderId="115" xfId="0" applyFont="1" applyFill="1" applyBorder="1" applyAlignment="1" applyProtection="1">
      <alignment horizontal="center" vertical="center" wrapText="1"/>
      <protection locked="0"/>
    </xf>
    <xf numFmtId="0" fontId="25" fillId="25" borderId="69" xfId="0" applyFont="1" applyFill="1" applyBorder="1" applyAlignment="1" applyProtection="1">
      <alignment horizontal="left" vertical="center" wrapText="1"/>
      <protection locked="0"/>
    </xf>
    <xf numFmtId="0" fontId="25" fillId="25" borderId="48" xfId="0" applyFont="1" applyFill="1" applyBorder="1" applyAlignment="1" applyProtection="1">
      <alignment horizontal="left" vertical="center" wrapText="1"/>
      <protection locked="0"/>
    </xf>
    <xf numFmtId="0" fontId="25" fillId="25" borderId="69" xfId="0" applyFont="1" applyFill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4" fillId="25" borderId="119" xfId="0" applyFont="1" applyFill="1" applyBorder="1" applyAlignment="1" applyProtection="1">
      <alignment horizontal="center" vertical="center" wrapText="1"/>
      <protection locked="0"/>
    </xf>
    <xf numFmtId="0" fontId="46" fillId="25" borderId="122" xfId="0" applyFont="1" applyFill="1" applyBorder="1" applyAlignment="1" applyProtection="1">
      <alignment horizontal="center" vertical="center" wrapText="1"/>
      <protection locked="0"/>
    </xf>
    <xf numFmtId="0" fontId="46" fillId="25" borderId="131" xfId="0" applyFont="1" applyFill="1" applyBorder="1" applyAlignment="1" applyProtection="1">
      <alignment horizontal="center" vertical="center" wrapText="1"/>
      <protection locked="0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center" vertical="center" wrapText="1"/>
      <protection locked="0"/>
    </xf>
    <xf numFmtId="0" fontId="25" fillId="25" borderId="87" xfId="0" applyFont="1" applyFill="1" applyBorder="1" applyAlignment="1" applyProtection="1">
      <alignment horizontal="center" vertical="center" wrapText="1"/>
      <protection locked="0"/>
    </xf>
    <xf numFmtId="0" fontId="25" fillId="25" borderId="82" xfId="0" applyFont="1" applyFill="1" applyBorder="1" applyAlignment="1" applyProtection="1">
      <alignment horizontal="center" vertical="center" wrapText="1"/>
      <protection locked="0"/>
    </xf>
    <xf numFmtId="0" fontId="25" fillId="25" borderId="88" xfId="0" applyFont="1" applyFill="1" applyBorder="1" applyAlignment="1" applyProtection="1">
      <alignment horizontal="center" vertical="center" wrapText="1"/>
      <protection locked="0"/>
    </xf>
    <xf numFmtId="0" fontId="30" fillId="23" borderId="91" xfId="0" applyFont="1" applyFill="1" applyBorder="1" applyAlignment="1" applyProtection="1">
      <alignment horizontal="center" vertical="center"/>
    </xf>
    <xf numFmtId="0" fontId="30" fillId="23" borderId="74" xfId="0" applyFont="1" applyFill="1" applyBorder="1" applyAlignment="1" applyProtection="1">
      <alignment horizontal="center" vertical="center"/>
    </xf>
    <xf numFmtId="0" fontId="30" fillId="23" borderId="103" xfId="0" applyFont="1" applyFill="1" applyBorder="1" applyAlignment="1" applyProtection="1">
      <alignment horizontal="center" vertical="center"/>
    </xf>
    <xf numFmtId="0" fontId="30" fillId="23" borderId="91" xfId="0" applyFont="1" applyFill="1" applyBorder="1" applyAlignment="1" applyProtection="1">
      <alignment horizontal="center" vertical="center" wrapText="1"/>
    </xf>
    <xf numFmtId="0" fontId="31" fillId="23" borderId="74" xfId="0" applyFont="1" applyFill="1" applyBorder="1" applyAlignment="1" applyProtection="1">
      <alignment horizontal="center" vertical="center" wrapText="1"/>
    </xf>
    <xf numFmtId="0" fontId="31" fillId="23" borderId="103" xfId="0" applyFont="1" applyFill="1" applyBorder="1" applyAlignment="1" applyProtection="1">
      <alignment horizontal="center" vertical="center" wrapText="1"/>
    </xf>
    <xf numFmtId="0" fontId="30" fillId="23" borderId="72" xfId="0" applyFont="1" applyFill="1" applyBorder="1" applyAlignment="1" applyProtection="1">
      <alignment horizontal="center" vertical="center" wrapText="1"/>
    </xf>
    <xf numFmtId="0" fontId="32" fillId="23" borderId="71" xfId="0" applyFont="1" applyFill="1" applyBorder="1" applyAlignment="1" applyProtection="1">
      <alignment horizontal="center" vertical="center" wrapText="1"/>
    </xf>
    <xf numFmtId="0" fontId="32" fillId="23" borderId="100" xfId="0" applyFont="1" applyFill="1" applyBorder="1" applyAlignment="1" applyProtection="1">
      <alignment horizontal="center" vertical="center" wrapText="1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44" fillId="20" borderId="7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5" xfId="0" applyFont="1" applyFill="1" applyBorder="1" applyAlignment="1" applyProtection="1">
      <alignment horizontal="left" vertical="center" wrapText="1"/>
    </xf>
    <xf numFmtId="0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9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20" xfId="0" applyFont="1" applyBorder="1" applyAlignment="1">
      <alignment horizontal="center" wrapText="1"/>
    </xf>
    <xf numFmtId="0" fontId="23" fillId="0" borderId="113" xfId="0" applyFont="1" applyBorder="1" applyAlignment="1">
      <alignment horizontal="center" wrapText="1"/>
    </xf>
    <xf numFmtId="0" fontId="36" fillId="21" borderId="95" xfId="0" applyFont="1" applyFill="1" applyBorder="1" applyAlignment="1">
      <alignment horizontal="center" vertical="center" wrapText="1"/>
    </xf>
    <xf numFmtId="0" fontId="44" fillId="20" borderId="128" xfId="0" applyFont="1" applyFill="1" applyBorder="1" applyAlignment="1" applyProtection="1">
      <alignment horizontal="center" vertical="center" wrapText="1"/>
    </xf>
    <xf numFmtId="0" fontId="44" fillId="20" borderId="129" xfId="0" applyFont="1" applyFill="1" applyBorder="1" applyAlignment="1" applyProtection="1">
      <alignment horizontal="center" vertical="center" wrapText="1"/>
    </xf>
    <xf numFmtId="0" fontId="44" fillId="20" borderId="130" xfId="0" applyFont="1" applyFill="1" applyBorder="1" applyAlignment="1" applyProtection="1">
      <alignment horizontal="center" vertical="center" wrapText="1"/>
    </xf>
    <xf numFmtId="0" fontId="46" fillId="0" borderId="77" xfId="0" applyFont="1" applyFill="1" applyBorder="1" applyAlignment="1" applyProtection="1">
      <alignment horizontal="left" vertical="center" wrapText="1"/>
    </xf>
    <xf numFmtId="0" fontId="46" fillId="0" borderId="10" xfId="0" applyFont="1" applyFill="1" applyBorder="1" applyAlignment="1" applyProtection="1">
      <alignment horizontal="left" vertical="center" wrapText="1"/>
    </xf>
    <xf numFmtId="0" fontId="47" fillId="0" borderId="79" xfId="0" applyFont="1" applyFill="1" applyBorder="1" applyAlignment="1" applyProtection="1">
      <alignment horizontal="left" vertical="center" wrapText="1"/>
    </xf>
    <xf numFmtId="0" fontId="47" fillId="0" borderId="13" xfId="0" applyFont="1" applyFill="1" applyBorder="1" applyAlignment="1" applyProtection="1">
      <alignment horizontal="left" vertical="center" wrapText="1"/>
    </xf>
    <xf numFmtId="0" fontId="42" fillId="22" borderId="92" xfId="0" applyFont="1" applyFill="1" applyBorder="1" applyAlignment="1" applyProtection="1">
      <alignment horizontal="left" vertical="center" wrapText="1"/>
    </xf>
    <xf numFmtId="0" fontId="42" fillId="22" borderId="63" xfId="0" applyFont="1" applyFill="1" applyBorder="1" applyAlignment="1" applyProtection="1">
      <alignment horizontal="left" vertical="center" wrapText="1"/>
    </xf>
    <xf numFmtId="0" fontId="42" fillId="22" borderId="53" xfId="0" applyFont="1" applyFill="1" applyBorder="1" applyAlignment="1" applyProtection="1">
      <alignment horizontal="left" vertical="center" wrapText="1"/>
    </xf>
    <xf numFmtId="0" fontId="25" fillId="26" borderId="22" xfId="0" applyFont="1" applyFill="1" applyBorder="1" applyAlignment="1" applyProtection="1">
      <alignment horizontal="center" vertical="center" wrapText="1"/>
    </xf>
    <xf numFmtId="0" fontId="25" fillId="26" borderId="85" xfId="0" applyFont="1" applyFill="1" applyBorder="1" applyAlignment="1" applyProtection="1">
      <alignment horizontal="center" vertical="center" wrapText="1"/>
    </xf>
    <xf numFmtId="0" fontId="25" fillId="26" borderId="90" xfId="0" applyFont="1" applyFill="1" applyBorder="1" applyAlignment="1" applyProtection="1">
      <alignment horizontal="center" vertical="top" wrapText="1"/>
    </xf>
    <xf numFmtId="0" fontId="43" fillId="26" borderId="17" xfId="0" applyFont="1" applyFill="1" applyBorder="1" applyAlignment="1" applyProtection="1">
      <alignment horizontal="center" vertical="top" wrapText="1"/>
    </xf>
    <xf numFmtId="0" fontId="43" fillId="26" borderId="40" xfId="0" applyFont="1" applyFill="1" applyBorder="1" applyAlignment="1" applyProtection="1">
      <alignment horizontal="center" vertical="top" wrapText="1"/>
    </xf>
    <xf numFmtId="0" fontId="43" fillId="26" borderId="121" xfId="0" applyFont="1" applyFill="1" applyBorder="1" applyAlignment="1" applyProtection="1">
      <alignment horizontal="center" vertical="top" wrapText="1"/>
    </xf>
    <xf numFmtId="0" fontId="44" fillId="20" borderId="105" xfId="0" applyFont="1" applyFill="1" applyBorder="1" applyAlignment="1" applyProtection="1">
      <alignment horizontal="left" vertical="center" wrapText="1"/>
    </xf>
    <xf numFmtId="0" fontId="44" fillId="20" borderId="106" xfId="0" applyFont="1" applyFill="1" applyBorder="1" applyAlignment="1" applyProtection="1">
      <alignment horizontal="left" vertical="center" wrapText="1"/>
    </xf>
    <xf numFmtId="0" fontId="44" fillId="20" borderId="107" xfId="0" applyFont="1" applyFill="1" applyBorder="1" applyAlignment="1" applyProtection="1">
      <alignment horizontal="left" vertical="center" wrapText="1"/>
    </xf>
    <xf numFmtId="0" fontId="35" fillId="21" borderId="71" xfId="0" applyNumberFormat="1" applyFont="1" applyFill="1" applyBorder="1" applyAlignment="1">
      <alignment horizontal="center" vertical="center" wrapText="1"/>
    </xf>
    <xf numFmtId="0" fontId="34" fillId="23" borderId="72" xfId="0" applyFont="1" applyFill="1" applyBorder="1" applyAlignment="1" applyProtection="1">
      <alignment horizontal="center" vertical="center" wrapText="1"/>
    </xf>
    <xf numFmtId="0" fontId="34" fillId="23" borderId="71" xfId="0" applyFont="1" applyFill="1" applyBorder="1" applyAlignment="1" applyProtection="1">
      <alignment horizontal="center" vertical="center" wrapText="1"/>
    </xf>
    <xf numFmtId="6" fontId="25" fillId="25" borderId="84" xfId="0" applyNumberFormat="1" applyFont="1" applyFill="1" applyBorder="1" applyAlignment="1" applyProtection="1">
      <alignment horizontal="center" vertical="top" wrapText="1"/>
      <protection locked="0"/>
    </xf>
    <xf numFmtId="6" fontId="25" fillId="25" borderId="83" xfId="0" applyNumberFormat="1" applyFont="1" applyFill="1" applyBorder="1" applyAlignment="1" applyProtection="1">
      <alignment horizontal="center" vertical="top" wrapText="1"/>
      <protection locked="0"/>
    </xf>
    <xf numFmtId="0" fontId="44" fillId="20" borderId="92" xfId="0" applyFont="1" applyFill="1" applyBorder="1" applyAlignment="1" applyProtection="1">
      <alignment horizontal="center" vertical="center" wrapText="1"/>
    </xf>
    <xf numFmtId="0" fontId="44" fillId="20" borderId="63" xfId="0" applyFont="1" applyFill="1" applyBorder="1" applyAlignment="1" applyProtection="1">
      <alignment horizontal="center" vertical="center" wrapText="1"/>
    </xf>
    <xf numFmtId="0" fontId="44" fillId="20" borderId="125" xfId="0" applyFont="1" applyFill="1" applyBorder="1" applyAlignment="1" applyProtection="1">
      <alignment horizontal="center" vertical="center" wrapText="1"/>
    </xf>
    <xf numFmtId="0" fontId="46" fillId="0" borderId="94" xfId="0" applyFont="1" applyFill="1" applyBorder="1" applyAlignment="1" applyProtection="1">
      <alignment horizontal="center" vertical="center" wrapText="1"/>
    </xf>
    <xf numFmtId="0" fontId="46" fillId="0" borderId="39" xfId="0" applyFont="1" applyFill="1" applyBorder="1" applyAlignment="1" applyProtection="1">
      <alignment horizontal="center" vertical="center" wrapText="1"/>
    </xf>
    <xf numFmtId="0" fontId="46" fillId="0" borderId="43" xfId="0" applyFont="1" applyFill="1" applyBorder="1" applyAlignment="1" applyProtection="1">
      <alignment horizontal="center" vertical="center" wrapText="1"/>
    </xf>
    <xf numFmtId="0" fontId="45" fillId="19" borderId="110" xfId="0" applyFont="1" applyFill="1" applyBorder="1" applyAlignment="1" applyProtection="1">
      <alignment horizontal="center" vertical="center" wrapText="1"/>
    </xf>
    <xf numFmtId="0" fontId="45" fillId="19" borderId="111" xfId="0" applyFont="1" applyFill="1" applyBorder="1" applyAlignment="1" applyProtection="1">
      <alignment horizontal="center" vertical="center" wrapText="1"/>
    </xf>
    <xf numFmtId="0" fontId="45" fillId="19" borderId="48" xfId="0" applyFont="1" applyFill="1" applyBorder="1" applyAlignment="1" applyProtection="1">
      <alignment horizontal="center" vertical="center" wrapText="1"/>
    </xf>
    <xf numFmtId="0" fontId="45" fillId="19" borderId="101" xfId="0" applyFont="1" applyFill="1" applyBorder="1" applyAlignment="1" applyProtection="1">
      <alignment horizontal="center" vertical="center" wrapText="1"/>
    </xf>
    <xf numFmtId="6" fontId="25" fillId="26" borderId="41" xfId="0" applyNumberFormat="1" applyFont="1" applyFill="1" applyBorder="1" applyAlignment="1" applyProtection="1">
      <alignment horizontal="center" vertical="center" wrapText="1"/>
    </xf>
    <xf numFmtId="6" fontId="25" fillId="26" borderId="61" xfId="0" applyNumberFormat="1" applyFont="1" applyFill="1" applyBorder="1" applyAlignment="1" applyProtection="1">
      <alignment horizontal="center" vertical="center" wrapText="1"/>
    </xf>
    <xf numFmtId="6" fontId="25" fillId="26" borderId="35" xfId="0" applyNumberFormat="1" applyFont="1" applyFill="1" applyBorder="1" applyAlignment="1" applyProtection="1">
      <alignment horizontal="center" vertical="center" wrapText="1"/>
    </xf>
    <xf numFmtId="6" fontId="25" fillId="26" borderId="43" xfId="0" applyNumberFormat="1" applyFont="1" applyFill="1" applyBorder="1" applyAlignment="1" applyProtection="1">
      <alignment horizontal="center" vertical="center" wrapText="1"/>
    </xf>
    <xf numFmtId="0" fontId="25" fillId="0" borderId="83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wrapText="1"/>
    </xf>
    <xf numFmtId="0" fontId="25" fillId="0" borderId="121" xfId="0" applyFont="1" applyBorder="1" applyAlignment="1" applyProtection="1">
      <alignment horizontal="center" wrapText="1"/>
    </xf>
    <xf numFmtId="0" fontId="44" fillId="20" borderId="36" xfId="0" applyFont="1" applyFill="1" applyBorder="1" applyAlignment="1" applyProtection="1">
      <alignment horizontal="center" vertical="center" wrapText="1"/>
    </xf>
    <xf numFmtId="0" fontId="44" fillId="20" borderId="38" xfId="0" applyFont="1" applyFill="1" applyBorder="1" applyAlignment="1" applyProtection="1">
      <alignment horizontal="center" vertical="center" wrapText="1"/>
    </xf>
    <xf numFmtId="0" fontId="30" fillId="23" borderId="91" xfId="0" applyFont="1" applyFill="1" applyBorder="1" applyAlignment="1" applyProtection="1">
      <alignment horizontal="center" vertical="center" wrapText="1"/>
      <protection locked="0"/>
    </xf>
    <xf numFmtId="0" fontId="30" fillId="23" borderId="74" xfId="0" applyFont="1" applyFill="1" applyBorder="1" applyAlignment="1" applyProtection="1">
      <alignment horizontal="center" vertical="center" wrapText="1"/>
      <protection locked="0"/>
    </xf>
    <xf numFmtId="0" fontId="30" fillId="23" borderId="103" xfId="0" applyFont="1" applyFill="1" applyBorder="1" applyAlignment="1" applyProtection="1">
      <alignment horizontal="center" vertical="center" wrapText="1"/>
      <protection locked="0"/>
    </xf>
    <xf numFmtId="0" fontId="44" fillId="20" borderId="108" xfId="0" applyFont="1" applyFill="1" applyBorder="1" applyAlignment="1" applyProtection="1">
      <alignment horizontal="left" vertical="center" wrapText="1"/>
    </xf>
    <xf numFmtId="0" fontId="47" fillId="0" borderId="86" xfId="0" applyFont="1" applyFill="1" applyBorder="1" applyAlignment="1" applyProtection="1">
      <alignment horizontal="left" vertical="center" wrapText="1"/>
    </xf>
    <xf numFmtId="0" fontId="47" fillId="0" borderId="75" xfId="0" applyFont="1" applyFill="1" applyBorder="1" applyAlignment="1" applyProtection="1">
      <alignment horizontal="left" vertical="center" wrapText="1"/>
    </xf>
    <xf numFmtId="0" fontId="46" fillId="0" borderId="90" xfId="0" applyFont="1" applyFill="1" applyBorder="1" applyAlignment="1" applyProtection="1">
      <alignment horizontal="left" vertical="center" wrapText="1"/>
    </xf>
    <xf numFmtId="0" fontId="46" fillId="0" borderId="17" xfId="0" applyFont="1" applyFill="1" applyBorder="1" applyAlignment="1" applyProtection="1">
      <alignment horizontal="left" vertical="center" wrapText="1"/>
    </xf>
    <xf numFmtId="0" fontId="25" fillId="26" borderId="35" xfId="0" applyFont="1" applyFill="1" applyBorder="1" applyAlignment="1" applyProtection="1">
      <alignment horizontal="center" vertical="center" wrapText="1"/>
    </xf>
    <xf numFmtId="0" fontId="25" fillId="26" borderId="102" xfId="0" applyFont="1" applyFill="1" applyBorder="1" applyAlignment="1" applyProtection="1">
      <alignment horizontal="center" vertical="center" wrapText="1"/>
    </xf>
    <xf numFmtId="0" fontId="44" fillId="20" borderId="36" xfId="0" applyFont="1" applyFill="1" applyBorder="1" applyAlignment="1" applyProtection="1">
      <alignment horizontal="left" vertical="center" wrapText="1"/>
    </xf>
    <xf numFmtId="0" fontId="44" fillId="20" borderId="37" xfId="0" applyFont="1" applyFill="1" applyBorder="1" applyAlignment="1" applyProtection="1">
      <alignment horizontal="left" vertical="center" wrapText="1"/>
    </xf>
    <xf numFmtId="0" fontId="44" fillId="20" borderId="38" xfId="0" applyFont="1" applyFill="1" applyBorder="1" applyAlignment="1" applyProtection="1">
      <alignment horizontal="left" vertical="center" wrapText="1"/>
    </xf>
    <xf numFmtId="0" fontId="25" fillId="26" borderId="36" xfId="0" applyFont="1" applyFill="1" applyBorder="1" applyAlignment="1" applyProtection="1">
      <alignment horizontal="center" vertical="center" wrapText="1"/>
    </xf>
    <xf numFmtId="0" fontId="25" fillId="26" borderId="38" xfId="0" applyFont="1" applyFill="1" applyBorder="1" applyAlignment="1" applyProtection="1">
      <alignment horizontal="center" vertical="center" wrapText="1"/>
    </xf>
    <xf numFmtId="0" fontId="44" fillId="20" borderId="132" xfId="0" applyFont="1" applyFill="1" applyBorder="1" applyAlignment="1" applyProtection="1">
      <alignment horizontal="left" vertical="center" wrapText="1"/>
    </xf>
    <xf numFmtId="0" fontId="44" fillId="20" borderId="133" xfId="0" applyFont="1" applyFill="1" applyBorder="1" applyAlignment="1" applyProtection="1">
      <alignment horizontal="left" vertical="center" wrapText="1"/>
    </xf>
    <xf numFmtId="0" fontId="25" fillId="26" borderId="34" xfId="0" applyFont="1" applyFill="1" applyBorder="1" applyAlignment="1" applyProtection="1">
      <alignment horizontal="center" vertical="center" wrapText="1"/>
    </xf>
    <xf numFmtId="0" fontId="25" fillId="26" borderId="29" xfId="0" applyFont="1" applyFill="1" applyBorder="1" applyAlignment="1" applyProtection="1">
      <alignment horizontal="center" vertical="center" wrapText="1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top" wrapText="1"/>
      <protection locked="0"/>
    </xf>
    <xf numFmtId="0" fontId="50" fillId="25" borderId="18" xfId="0" applyFont="1" applyFill="1" applyBorder="1" applyAlignment="1" applyProtection="1">
      <alignment horizontal="center" vertical="top" wrapText="1"/>
      <protection locked="0"/>
    </xf>
    <xf numFmtId="0" fontId="22" fillId="21" borderId="0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48" fillId="0" borderId="34" xfId="0" applyFont="1" applyBorder="1" applyAlignment="1" applyProtection="1">
      <alignment horizontal="center" vertical="center" wrapText="1"/>
    </xf>
    <xf numFmtId="0" fontId="48" fillId="0" borderId="28" xfId="0" applyFont="1" applyBorder="1" applyAlignment="1" applyProtection="1">
      <alignment horizontal="center" vertical="center" wrapText="1"/>
    </xf>
    <xf numFmtId="0" fontId="48" fillId="0" borderId="29" xfId="0" applyFont="1" applyBorder="1" applyAlignment="1" applyProtection="1">
      <alignment horizontal="center" vertical="center" wrapText="1"/>
    </xf>
    <xf numFmtId="0" fontId="0" fillId="22" borderId="10" xfId="0" applyFill="1" applyBorder="1" applyAlignment="1" applyProtection="1">
      <alignment horizontal="center"/>
      <protection locked="0"/>
    </xf>
    <xf numFmtId="0" fontId="0" fillId="22" borderId="18" xfId="0" applyFill="1" applyBorder="1" applyAlignment="1" applyProtection="1">
      <alignment horizontal="center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0" fontId="50" fillId="0" borderId="10" xfId="0" applyFont="1" applyBorder="1" applyAlignment="1" applyProtection="1">
      <alignment horizontal="center" vertical="center" wrapText="1"/>
    </xf>
    <xf numFmtId="0" fontId="20" fillId="24" borderId="16" xfId="0" applyFont="1" applyFill="1" applyBorder="1" applyAlignment="1" applyProtection="1">
      <alignment horizontal="center" vertical="center" wrapText="1"/>
    </xf>
    <xf numFmtId="0" fontId="20" fillId="24" borderId="10" xfId="0" applyFont="1" applyFill="1" applyBorder="1" applyAlignment="1" applyProtection="1">
      <alignment horizontal="center" vertical="center" wrapText="1"/>
    </xf>
    <xf numFmtId="0" fontId="20" fillId="24" borderId="18" xfId="0" applyFont="1" applyFill="1" applyBorder="1" applyAlignment="1" applyProtection="1">
      <alignment horizontal="center" vertical="center" wrapText="1"/>
    </xf>
    <xf numFmtId="0" fontId="50" fillId="25" borderId="11" xfId="0" applyFont="1" applyFill="1" applyBorder="1" applyAlignment="1" applyProtection="1">
      <alignment horizontal="center" vertical="top" wrapText="1"/>
      <protection locked="0"/>
    </xf>
    <xf numFmtId="0" fontId="51" fillId="25" borderId="17" xfId="0" applyFont="1" applyFill="1" applyBorder="1" applyAlignment="1" applyProtection="1">
      <alignment horizontal="center" vertical="top" wrapText="1"/>
      <protection locked="0"/>
    </xf>
    <xf numFmtId="0" fontId="51" fillId="25" borderId="23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0" fillId="25" borderId="16" xfId="0" applyFont="1" applyFill="1" applyBorder="1" applyAlignment="1" applyProtection="1">
      <alignment horizontal="center" vertical="top" wrapText="1"/>
      <protection locked="0"/>
    </xf>
    <xf numFmtId="0" fontId="50" fillId="25" borderId="17" xfId="0" applyFont="1" applyFill="1" applyBorder="1" applyAlignment="1" applyProtection="1">
      <alignment horizontal="center" vertical="top" wrapText="1"/>
      <protection locked="0"/>
    </xf>
    <xf numFmtId="0" fontId="50" fillId="25" borderId="23" xfId="0" applyFont="1" applyFill="1" applyBorder="1" applyAlignment="1" applyProtection="1">
      <alignment horizontal="center" vertical="top" wrapText="1"/>
      <protection locked="0"/>
    </xf>
    <xf numFmtId="0" fontId="25" fillId="0" borderId="16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25" borderId="10" xfId="0" applyFont="1" applyFill="1" applyBorder="1" applyAlignment="1" applyProtection="1">
      <alignment horizontal="center" wrapText="1"/>
      <protection locked="0"/>
    </xf>
    <xf numFmtId="0" fontId="25" fillId="25" borderId="18" xfId="0" applyFont="1" applyFill="1" applyBorder="1" applyAlignment="1" applyProtection="1">
      <alignment horizontal="center" wrapText="1"/>
      <protection locked="0"/>
    </xf>
    <xf numFmtId="0" fontId="25" fillId="0" borderId="11" xfId="0" applyFont="1" applyBorder="1" applyAlignment="1" applyProtection="1">
      <alignment horizontal="left" vertical="center" wrapText="1"/>
    </xf>
    <xf numFmtId="0" fontId="25" fillId="0" borderId="17" xfId="0" applyFont="1" applyBorder="1" applyAlignment="1" applyProtection="1">
      <alignment horizontal="left" vertical="center" wrapText="1"/>
    </xf>
    <xf numFmtId="0" fontId="25" fillId="25" borderId="17" xfId="0" applyFont="1" applyFill="1" applyBorder="1" applyAlignment="1" applyProtection="1">
      <alignment horizontal="center" wrapText="1"/>
      <protection locked="0"/>
    </xf>
    <xf numFmtId="0" fontId="25" fillId="25" borderId="23" xfId="0" applyFont="1" applyFill="1" applyBorder="1" applyAlignment="1" applyProtection="1">
      <alignment horizontal="center" wrapText="1"/>
      <protection locked="0"/>
    </xf>
    <xf numFmtId="0" fontId="20" fillId="24" borderId="21" xfId="0" applyFont="1" applyFill="1" applyBorder="1" applyAlignment="1" applyProtection="1">
      <alignment horizontal="center" vertical="center" wrapText="1"/>
    </xf>
    <xf numFmtId="0" fontId="20" fillId="24" borderId="22" xfId="0" applyFont="1" applyFill="1" applyBorder="1" applyAlignment="1" applyProtection="1">
      <alignment horizontal="center" vertical="center" wrapText="1"/>
    </xf>
    <xf numFmtId="0" fontId="20" fillId="24" borderId="24" xfId="0" applyFont="1" applyFill="1" applyBorder="1" applyAlignment="1" applyProtection="1">
      <alignment horizontal="center" vertical="center" wrapText="1"/>
    </xf>
    <xf numFmtId="0" fontId="25" fillId="22" borderId="10" xfId="0" applyFont="1" applyFill="1" applyBorder="1" applyAlignment="1" applyProtection="1">
      <alignment horizontal="center" vertical="center"/>
      <protection locked="0"/>
    </xf>
    <xf numFmtId="0" fontId="25" fillId="22" borderId="18" xfId="0" applyFont="1" applyFill="1" applyBorder="1" applyAlignment="1" applyProtection="1">
      <alignment horizontal="center" vertical="center"/>
      <protection locked="0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8" xfId="0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left" vertical="center" wrapText="1"/>
    </xf>
    <xf numFmtId="0" fontId="50" fillId="0" borderId="39" xfId="0" applyFont="1" applyBorder="1" applyAlignment="1" applyProtection="1">
      <alignment horizontal="left"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4" fillId="19" borderId="12" xfId="0" applyFont="1" applyFill="1" applyBorder="1" applyAlignment="1" applyProtection="1">
      <alignment horizontal="center" vertical="center" wrapText="1"/>
      <protection locked="0"/>
    </xf>
    <xf numFmtId="0" fontId="54" fillId="19" borderId="13" xfId="0" applyFont="1" applyFill="1" applyBorder="1" applyAlignment="1" applyProtection="1">
      <alignment horizontal="center" vertical="center" wrapText="1"/>
      <protection locked="0"/>
    </xf>
    <xf numFmtId="0" fontId="54" fillId="19" borderId="67" xfId="0" applyFont="1" applyFill="1" applyBorder="1" applyAlignment="1" applyProtection="1">
      <alignment horizontal="center" vertical="center" wrapText="1"/>
      <protection locked="0"/>
    </xf>
    <xf numFmtId="0" fontId="24" fillId="18" borderId="34" xfId="0" applyFont="1" applyFill="1" applyBorder="1" applyAlignment="1" applyProtection="1">
      <alignment horizontal="left" vertical="center" wrapText="1"/>
    </xf>
    <xf numFmtId="0" fontId="24" fillId="18" borderId="28" xfId="0" applyFont="1" applyFill="1" applyBorder="1" applyAlignment="1" applyProtection="1">
      <alignment horizontal="left" vertical="center" wrapText="1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14" xfId="0" applyFont="1" applyFill="1" applyBorder="1" applyAlignment="1" applyProtection="1">
      <alignment horizontal="center"/>
      <protection locked="0"/>
    </xf>
    <xf numFmtId="0" fontId="49" fillId="0" borderId="16" xfId="0" applyFont="1" applyFill="1" applyBorder="1" applyAlignment="1" applyProtection="1">
      <alignment horizontal="center"/>
      <protection locked="0"/>
    </xf>
    <xf numFmtId="0" fontId="49" fillId="0" borderId="19" xfId="0" applyFont="1" applyFill="1" applyBorder="1" applyAlignment="1" applyProtection="1">
      <alignment horizontal="center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4" fillId="19" borderId="21" xfId="0" applyFont="1" applyFill="1" applyBorder="1" applyAlignment="1" applyProtection="1">
      <alignment horizontal="center" vertical="center" wrapText="1"/>
    </xf>
    <xf numFmtId="0" fontId="54" fillId="19" borderId="22" xfId="0" applyFont="1" applyFill="1" applyBorder="1" applyAlignment="1" applyProtection="1">
      <alignment horizontal="center" vertical="center" wrapText="1"/>
    </xf>
    <xf numFmtId="0" fontId="54" fillId="19" borderId="24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left" vertical="center" wrapText="1"/>
    </xf>
    <xf numFmtId="0" fontId="24" fillId="18" borderId="41" xfId="0" applyFont="1" applyFill="1" applyBorder="1" applyAlignment="1" applyProtection="1">
      <alignment horizontal="left" vertical="center" wrapText="1"/>
    </xf>
    <xf numFmtId="0" fontId="50" fillId="25" borderId="51" xfId="0" applyFont="1" applyFill="1" applyBorder="1" applyAlignment="1" applyProtection="1">
      <alignment horizontal="center" vertical="top"/>
      <protection locked="0"/>
    </xf>
    <xf numFmtId="0" fontId="50" fillId="25" borderId="45" xfId="0" applyFont="1" applyFill="1" applyBorder="1" applyAlignment="1" applyProtection="1">
      <alignment horizontal="center" vertical="top"/>
      <protection locked="0"/>
    </xf>
    <xf numFmtId="0" fontId="50" fillId="25" borderId="46" xfId="0" applyFont="1" applyFill="1" applyBorder="1" applyAlignment="1" applyProtection="1">
      <alignment horizontal="center" vertical="top"/>
      <protection locked="0"/>
    </xf>
    <xf numFmtId="0" fontId="50" fillId="19" borderId="16" xfId="0" applyFont="1" applyFill="1" applyBorder="1" applyAlignment="1" applyProtection="1">
      <alignment horizontal="center" vertical="center" wrapText="1"/>
    </xf>
    <xf numFmtId="0" fontId="50" fillId="19" borderId="10" xfId="0" applyFont="1" applyFill="1" applyBorder="1" applyAlignment="1" applyProtection="1">
      <alignment horizontal="center" vertical="center" wrapText="1"/>
    </xf>
    <xf numFmtId="0" fontId="20" fillId="19" borderId="12" xfId="0" applyFont="1" applyFill="1" applyBorder="1" applyAlignment="1" applyProtection="1">
      <alignment horizontal="center" vertical="center" wrapText="1"/>
    </xf>
    <xf numFmtId="0" fontId="20" fillId="19" borderId="13" xfId="0" applyFont="1" applyFill="1" applyBorder="1" applyAlignment="1" applyProtection="1">
      <alignment horizontal="center" vertical="center" wrapText="1"/>
    </xf>
    <xf numFmtId="0" fontId="20" fillId="19" borderId="67" xfId="0" applyFont="1" applyFill="1" applyBorder="1" applyAlignment="1" applyProtection="1">
      <alignment horizontal="center" vertical="center" wrapText="1"/>
    </xf>
    <xf numFmtId="0" fontId="50" fillId="0" borderId="11" xfId="0" applyFont="1" applyFill="1" applyBorder="1" applyAlignment="1" applyProtection="1">
      <alignment horizontal="center" vertical="center" wrapText="1"/>
    </xf>
    <xf numFmtId="0" fontId="50" fillId="0" borderId="17" xfId="0" applyFont="1" applyFill="1" applyBorder="1" applyAlignment="1" applyProtection="1">
      <alignment horizontal="center" vertical="center" wrapText="1"/>
    </xf>
    <xf numFmtId="0" fontId="50" fillId="25" borderId="60" xfId="0" applyFont="1" applyFill="1" applyBorder="1" applyAlignment="1" applyProtection="1">
      <alignment horizontal="left" vertical="top" wrapText="1"/>
      <protection locked="0"/>
    </xf>
    <xf numFmtId="0" fontId="50" fillId="25" borderId="39" xfId="0" applyFont="1" applyFill="1" applyBorder="1" applyAlignment="1" applyProtection="1">
      <alignment horizontal="left" vertical="top" wrapText="1"/>
      <protection locked="0"/>
    </xf>
    <xf numFmtId="0" fontId="50" fillId="25" borderId="50" xfId="0" applyFont="1" applyFill="1" applyBorder="1" applyAlignment="1" applyProtection="1">
      <alignment horizontal="left" vertical="top" wrapText="1"/>
      <protection locked="0"/>
    </xf>
    <xf numFmtId="0" fontId="50" fillId="18" borderId="11" xfId="0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24" fillId="18" borderId="35" xfId="0" applyFont="1" applyFill="1" applyBorder="1" applyAlignment="1" applyProtection="1">
      <alignment horizontal="left" vertical="center" wrapText="1"/>
      <protection locked="0"/>
    </xf>
    <xf numFmtId="0" fontId="24" fillId="18" borderId="39" xfId="0" applyFont="1" applyFill="1" applyBorder="1" applyAlignment="1" applyProtection="1">
      <alignment horizontal="left" vertical="center" wrapText="1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62" xfId="0" applyFont="1" applyFill="1" applyBorder="1" applyAlignment="1" applyProtection="1">
      <alignment horizontal="center" vertical="center" wrapText="1"/>
    </xf>
    <xf numFmtId="0" fontId="29" fillId="19" borderId="63" xfId="0" applyFont="1" applyFill="1" applyBorder="1" applyAlignment="1" applyProtection="1">
      <alignment horizontal="center" vertical="center" wrapText="1"/>
    </xf>
    <xf numFmtId="0" fontId="29" fillId="19" borderId="59" xfId="0" applyFont="1" applyFill="1" applyBorder="1" applyAlignment="1" applyProtection="1">
      <alignment horizontal="center" vertical="center" wrapText="1"/>
    </xf>
    <xf numFmtId="0" fontId="50" fillId="0" borderId="49" xfId="0" applyFont="1" applyFill="1" applyBorder="1" applyAlignment="1" applyProtection="1">
      <alignment horizontal="center" vertical="center" wrapText="1"/>
    </xf>
    <xf numFmtId="0" fontId="50" fillId="0" borderId="52" xfId="0" applyFont="1" applyFill="1" applyBorder="1" applyAlignment="1" applyProtection="1">
      <alignment horizontal="center" vertical="center" wrapText="1"/>
    </xf>
    <xf numFmtId="0" fontId="20" fillId="19" borderId="25" xfId="0" applyFont="1" applyFill="1" applyBorder="1" applyAlignment="1" applyProtection="1">
      <alignment horizontal="center" vertical="center" wrapText="1"/>
    </xf>
    <xf numFmtId="0" fontId="20" fillId="19" borderId="56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center" vertical="center" wrapText="1"/>
    </xf>
    <xf numFmtId="0" fontId="24" fillId="18" borderId="41" xfId="0" applyFont="1" applyFill="1" applyBorder="1" applyAlignment="1" applyProtection="1">
      <alignment horizontal="center" vertical="center" wrapText="1"/>
    </xf>
    <xf numFmtId="0" fontId="50" fillId="19" borderId="21" xfId="0" applyFont="1" applyFill="1" applyBorder="1" applyAlignment="1" applyProtection="1">
      <alignment horizontal="center" vertical="center" wrapText="1"/>
    </xf>
    <xf numFmtId="0" fontId="50" fillId="19" borderId="22" xfId="0" applyFont="1" applyFill="1" applyBorder="1" applyAlignment="1" applyProtection="1">
      <alignment horizontal="center" vertical="center" wrapText="1"/>
    </xf>
    <xf numFmtId="0" fontId="20" fillId="19" borderId="31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7" xfId="0" applyFont="1" applyFill="1" applyBorder="1" applyAlignment="1" applyProtection="1">
      <alignment horizontal="center" vertical="center" wrapText="1"/>
    </xf>
    <xf numFmtId="0" fontId="20" fillId="19" borderId="64" xfId="0" applyFont="1" applyFill="1" applyBorder="1" applyAlignment="1" applyProtection="1">
      <alignment horizontal="center" vertical="center" wrapText="1"/>
    </xf>
    <xf numFmtId="0" fontId="20" fillId="19" borderId="65" xfId="0" applyFont="1" applyFill="1" applyBorder="1" applyAlignment="1" applyProtection="1">
      <alignment horizontal="center" vertical="center" wrapText="1"/>
    </xf>
    <xf numFmtId="0" fontId="20" fillId="19" borderId="68" xfId="0" applyFont="1" applyFill="1" applyBorder="1" applyAlignment="1" applyProtection="1">
      <alignment horizontal="center" vertical="center" wrapText="1"/>
    </xf>
    <xf numFmtId="0" fontId="50" fillId="18" borderId="47" xfId="0" applyFont="1" applyFill="1" applyBorder="1" applyAlignment="1" applyProtection="1">
      <alignment horizontal="left" vertical="center" wrapText="1"/>
    </xf>
    <xf numFmtId="0" fontId="50" fillId="18" borderId="48" xfId="0" applyFont="1" applyFill="1" applyBorder="1" applyAlignment="1" applyProtection="1">
      <alignment horizontal="left" vertical="center" wrapText="1"/>
    </xf>
    <xf numFmtId="0" fontId="50" fillId="18" borderId="44" xfId="0" applyFont="1" applyFill="1" applyBorder="1" applyAlignment="1" applyProtection="1">
      <alignment horizontal="left" vertical="center" wrapText="1"/>
    </xf>
    <xf numFmtId="0" fontId="50" fillId="25" borderId="15" xfId="0" applyFont="1" applyFill="1" applyBorder="1" applyAlignment="1" applyProtection="1">
      <alignment horizontal="center" vertical="center" wrapText="1"/>
      <protection locked="0"/>
    </xf>
    <xf numFmtId="0" fontId="50" fillId="25" borderId="30" xfId="0" applyFont="1" applyFill="1" applyBorder="1" applyAlignment="1" applyProtection="1">
      <alignment horizontal="center" vertical="center" wrapText="1"/>
      <protection locked="0"/>
    </xf>
    <xf numFmtId="0" fontId="50" fillId="18" borderId="45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 vertical="center"/>
      <protection locked="0"/>
    </xf>
    <xf numFmtId="0" fontId="49" fillId="0" borderId="16" xfId="0" applyFont="1" applyFill="1" applyBorder="1" applyAlignment="1" applyProtection="1">
      <alignment horizontal="center" vertical="center"/>
      <protection locked="0"/>
    </xf>
    <xf numFmtId="0" fontId="49" fillId="0" borderId="19" xfId="0" applyFont="1" applyFill="1" applyBorder="1" applyAlignment="1" applyProtection="1">
      <alignment horizontal="center" vertical="center"/>
      <protection locked="0"/>
    </xf>
    <xf numFmtId="0" fontId="50" fillId="18" borderId="10" xfId="0" applyFont="1" applyFill="1" applyBorder="1" applyAlignment="1" applyProtection="1">
      <alignment horizontal="center" vertical="center" wrapText="1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23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21" xfId="0" applyFont="1" applyFill="1" applyBorder="1" applyAlignment="1" applyProtection="1">
      <alignment horizontal="center" vertical="center" wrapText="1"/>
    </xf>
    <xf numFmtId="0" fontId="29" fillId="19" borderId="22" xfId="0" applyFont="1" applyFill="1" applyBorder="1" applyAlignment="1" applyProtection="1">
      <alignment horizontal="center" vertical="center" wrapText="1"/>
    </xf>
    <xf numFmtId="0" fontId="29" fillId="19" borderId="24" xfId="0" applyFont="1" applyFill="1" applyBorder="1" applyAlignment="1" applyProtection="1">
      <alignment horizontal="center" vertical="center" wrapText="1"/>
    </xf>
    <xf numFmtId="0" fontId="50" fillId="18" borderId="60" xfId="0" applyFont="1" applyFill="1" applyBorder="1" applyAlignment="1" applyProtection="1">
      <alignment horizontal="left" vertical="center" wrapText="1"/>
    </xf>
    <xf numFmtId="0" fontId="49" fillId="0" borderId="39" xfId="0" applyFont="1" applyBorder="1" applyProtection="1"/>
    <xf numFmtId="0" fontId="49" fillId="0" borderId="43" xfId="0" applyFont="1" applyBorder="1" applyProtection="1"/>
    <xf numFmtId="0" fontId="21" fillId="21" borderId="37" xfId="0" applyFont="1" applyFill="1" applyBorder="1" applyAlignment="1" applyProtection="1">
      <alignment horizontal="center" vertical="center" wrapText="1"/>
      <protection locked="0"/>
    </xf>
    <xf numFmtId="0" fontId="50" fillId="18" borderId="16" xfId="0" applyFont="1" applyFill="1" applyBorder="1" applyAlignment="1" applyProtection="1">
      <alignment horizontal="center" vertical="center" wrapText="1"/>
    </xf>
    <xf numFmtId="0" fontId="50" fillId="0" borderId="54" xfId="0" applyFont="1" applyBorder="1" applyAlignment="1" applyProtection="1">
      <alignment horizontal="left" vertical="center" wrapText="1"/>
    </xf>
    <xf numFmtId="0" fontId="50" fillId="0" borderId="63" xfId="0" applyFont="1" applyBorder="1" applyAlignment="1" applyProtection="1">
      <alignment horizontal="left" vertical="center" wrapText="1"/>
    </xf>
    <xf numFmtId="0" fontId="50" fillId="0" borderId="59" xfId="0" applyFont="1" applyBorder="1" applyAlignment="1" applyProtection="1">
      <alignment horizontal="left" vertical="center" wrapText="1"/>
    </xf>
    <xf numFmtId="0" fontId="50" fillId="0" borderId="51" xfId="0" applyFont="1" applyBorder="1" applyAlignment="1" applyProtection="1">
      <alignment horizontal="left" vertical="center" wrapText="1"/>
    </xf>
    <xf numFmtId="0" fontId="50" fillId="0" borderId="45" xfId="0" applyFont="1" applyBorder="1" applyAlignment="1" applyProtection="1">
      <alignment horizontal="left" vertical="center" wrapText="1"/>
    </xf>
    <xf numFmtId="0" fontId="50" fillId="0" borderId="46" xfId="0" applyFont="1" applyBorder="1" applyAlignment="1" applyProtection="1">
      <alignment horizontal="left" vertical="center" wrapText="1"/>
    </xf>
    <xf numFmtId="6" fontId="50" fillId="25" borderId="35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6" xfId="0" applyFont="1" applyFill="1" applyBorder="1" applyAlignment="1" applyProtection="1">
      <alignment horizontal="left" vertical="top" wrapText="1"/>
      <protection locked="0"/>
    </xf>
    <xf numFmtId="0" fontId="25" fillId="25" borderId="10" xfId="0" applyFont="1" applyFill="1" applyBorder="1" applyAlignment="1" applyProtection="1">
      <alignment horizontal="left" vertical="top" wrapText="1"/>
      <protection locked="0"/>
    </xf>
    <xf numFmtId="0" fontId="25" fillId="25" borderId="18" xfId="0" applyFont="1" applyFill="1" applyBorder="1" applyAlignment="1" applyProtection="1">
      <alignment horizontal="left" vertical="top" wrapText="1"/>
      <protection locked="0"/>
    </xf>
    <xf numFmtId="0" fontId="56" fillId="20" borderId="21" xfId="0" applyFont="1" applyFill="1" applyBorder="1" applyAlignment="1" applyProtection="1">
      <alignment horizontal="center" vertical="center" wrapText="1"/>
    </xf>
    <xf numFmtId="0" fontId="56" fillId="20" borderId="22" xfId="0" applyFont="1" applyFill="1" applyBorder="1" applyAlignment="1" applyProtection="1">
      <alignment horizontal="center" vertical="center" wrapText="1"/>
    </xf>
    <xf numFmtId="0" fontId="56" fillId="20" borderId="24" xfId="0" applyFont="1" applyFill="1" applyBorder="1" applyAlignment="1" applyProtection="1">
      <alignment horizontal="center" vertical="center" wrapText="1"/>
    </xf>
    <xf numFmtId="0" fontId="25" fillId="25" borderId="41" xfId="0" applyFont="1" applyFill="1" applyBorder="1" applyAlignment="1" applyProtection="1">
      <alignment horizontal="left" vertical="top" wrapText="1"/>
      <protection locked="0"/>
    </xf>
    <xf numFmtId="0" fontId="25" fillId="25" borderId="42" xfId="0" applyFont="1" applyFill="1" applyBorder="1" applyAlignment="1" applyProtection="1">
      <alignment horizontal="left" vertical="top" wrapText="1"/>
      <protection locked="0"/>
    </xf>
    <xf numFmtId="0" fontId="25" fillId="25" borderId="58" xfId="0" applyFont="1" applyFill="1" applyBorder="1" applyAlignment="1" applyProtection="1">
      <alignment horizontal="left" vertical="top" wrapText="1"/>
      <protection locked="0"/>
    </xf>
    <xf numFmtId="0" fontId="20" fillId="19" borderId="36" xfId="0" applyFont="1" applyFill="1" applyBorder="1" applyAlignment="1" applyProtection="1">
      <alignment horizontal="center" vertical="center" wrapText="1"/>
    </xf>
    <xf numFmtId="0" fontId="20" fillId="19" borderId="37" xfId="0" applyFont="1" applyFill="1" applyBorder="1" applyAlignment="1" applyProtection="1">
      <alignment horizontal="center" vertical="center" wrapText="1"/>
    </xf>
    <xf numFmtId="0" fontId="20" fillId="19" borderId="38" xfId="0" applyFont="1" applyFill="1" applyBorder="1" applyAlignment="1" applyProtection="1">
      <alignment horizontal="center" vertical="center" wrapText="1"/>
    </xf>
    <xf numFmtId="0" fontId="21" fillId="0" borderId="26" xfId="0" applyFont="1" applyBorder="1" applyAlignment="1" applyProtection="1">
      <alignment horizontal="center" wrapText="1"/>
      <protection locked="0"/>
    </xf>
    <xf numFmtId="0" fontId="21" fillId="0" borderId="31" xfId="0" applyFont="1" applyBorder="1" applyAlignment="1" applyProtection="1">
      <alignment horizontal="center" wrapText="1"/>
      <protection locked="0"/>
    </xf>
    <xf numFmtId="6" fontId="50" fillId="25" borderId="41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8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left" vertical="top" wrapText="1"/>
      <protection locked="0"/>
    </xf>
    <xf numFmtId="0" fontId="25" fillId="25" borderId="39" xfId="0" applyFont="1" applyFill="1" applyBorder="1" applyAlignment="1" applyProtection="1">
      <alignment horizontal="left" vertical="top" wrapText="1"/>
      <protection locked="0"/>
    </xf>
    <xf numFmtId="0" fontId="25" fillId="25" borderId="50" xfId="0" applyFont="1" applyFill="1" applyBorder="1" applyAlignment="1" applyProtection="1">
      <alignment horizontal="left" vertical="top" wrapText="1"/>
      <protection locked="0"/>
    </xf>
    <xf numFmtId="0" fontId="25" fillId="25" borderId="43" xfId="0" applyFont="1" applyFill="1" applyBorder="1" applyAlignment="1" applyProtection="1">
      <alignment horizontal="left" vertical="top" wrapText="1"/>
      <protection locked="0"/>
    </xf>
    <xf numFmtId="0" fontId="21" fillId="0" borderId="36" xfId="0" applyFont="1" applyBorder="1" applyAlignment="1" applyProtection="1">
      <alignment horizontal="center" wrapText="1"/>
      <protection locked="0"/>
    </xf>
    <xf numFmtId="0" fontId="21" fillId="0" borderId="37" xfId="0" applyFont="1" applyBorder="1" applyAlignment="1" applyProtection="1">
      <alignment horizontal="center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0" fontId="50" fillId="0" borderId="35" xfId="0" applyFont="1" applyBorder="1" applyAlignment="1" applyProtection="1">
      <alignment horizontal="left" vertical="center" wrapText="1"/>
    </xf>
    <xf numFmtId="0" fontId="50" fillId="0" borderId="50" xfId="0" applyFont="1" applyBorder="1" applyAlignment="1" applyProtection="1">
      <alignment horizontal="left" vertical="center" wrapText="1"/>
    </xf>
    <xf numFmtId="0" fontId="50" fillId="0" borderId="69" xfId="0" applyFont="1" applyBorder="1" applyAlignment="1" applyProtection="1">
      <alignment horizontal="left" vertical="center" wrapText="1"/>
    </xf>
    <xf numFmtId="0" fontId="50" fillId="0" borderId="48" xfId="0" applyFont="1" applyBorder="1" applyAlignment="1" applyProtection="1">
      <alignment horizontal="left" vertical="center" wrapText="1"/>
    </xf>
    <xf numFmtId="0" fontId="50" fillId="0" borderId="123" xfId="0" applyFont="1" applyBorder="1" applyAlignment="1" applyProtection="1">
      <alignment horizontal="left" vertical="center" wrapText="1"/>
    </xf>
    <xf numFmtId="0" fontId="40" fillId="21" borderId="36" xfId="0" applyFont="1" applyFill="1" applyBorder="1" applyAlignment="1" applyProtection="1">
      <alignment horizontal="center" vertical="center" wrapText="1"/>
    </xf>
    <xf numFmtId="0" fontId="40" fillId="21" borderId="37" xfId="0" applyFont="1" applyFill="1" applyBorder="1" applyAlignment="1" applyProtection="1">
      <alignment horizontal="center" vertical="center" wrapText="1"/>
    </xf>
    <xf numFmtId="0" fontId="40" fillId="21" borderId="38" xfId="0" applyFont="1" applyFill="1" applyBorder="1" applyAlignment="1" applyProtection="1">
      <alignment horizontal="center" vertical="center" wrapText="1"/>
    </xf>
    <xf numFmtId="0" fontId="50" fillId="0" borderId="16" xfId="0" applyFont="1" applyFill="1" applyBorder="1" applyAlignment="1" applyProtection="1">
      <alignment horizontal="center" vertical="center" wrapText="1"/>
    </xf>
    <xf numFmtId="0" fontId="50" fillId="0" borderId="10" xfId="0" applyFont="1" applyFill="1" applyBorder="1" applyAlignment="1" applyProtection="1">
      <alignment horizontal="center" vertical="center" wrapText="1"/>
    </xf>
    <xf numFmtId="0" fontId="25" fillId="25" borderId="16" xfId="0" applyFont="1" applyFill="1" applyBorder="1" applyAlignment="1" applyProtection="1">
      <alignment horizontal="center" vertical="top" wrapText="1"/>
      <protection locked="0"/>
    </xf>
    <xf numFmtId="0" fontId="25" fillId="25" borderId="10" xfId="0" applyFont="1" applyFill="1" applyBorder="1" applyAlignment="1" applyProtection="1">
      <alignment horizontal="center" vertical="top" wrapText="1"/>
      <protection locked="0"/>
    </xf>
    <xf numFmtId="0" fontId="25" fillId="25" borderId="18" xfId="0" applyFont="1" applyFill="1" applyBorder="1" applyAlignment="1" applyProtection="1">
      <alignment horizontal="center" vertical="top" wrapText="1"/>
      <protection locked="0"/>
    </xf>
    <xf numFmtId="0" fontId="50" fillId="0" borderId="60" xfId="0" applyFont="1" applyFill="1" applyBorder="1" applyAlignment="1" applyProtection="1">
      <alignment horizontal="center" vertical="center" wrapText="1"/>
    </xf>
    <xf numFmtId="0" fontId="50" fillId="0" borderId="39" xfId="0" applyFont="1" applyFill="1" applyBorder="1" applyAlignment="1" applyProtection="1">
      <alignment horizontal="center" vertical="center" wrapText="1"/>
    </xf>
    <xf numFmtId="0" fontId="50" fillId="0" borderId="50" xfId="0" applyFont="1" applyFill="1" applyBorder="1" applyAlignment="1" applyProtection="1">
      <alignment horizontal="center" vertical="center" wrapText="1"/>
    </xf>
    <xf numFmtId="0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0" xfId="0" applyFont="1" applyFill="1" applyBorder="1" applyAlignment="1" applyProtection="1">
      <alignment horizontal="center" wrapText="1"/>
      <protection locked="0"/>
    </xf>
    <xf numFmtId="0" fontId="49" fillId="27" borderId="18" xfId="0" applyFont="1" applyFill="1" applyBorder="1" applyAlignment="1" applyProtection="1">
      <alignment horizontal="center" wrapText="1"/>
      <protection locked="0"/>
    </xf>
    <xf numFmtId="0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7" xfId="0" applyFont="1" applyFill="1" applyBorder="1" applyAlignment="1" applyProtection="1">
      <alignment horizontal="center" wrapText="1"/>
      <protection locked="0"/>
    </xf>
    <xf numFmtId="0" fontId="49" fillId="27" borderId="23" xfId="0" applyFont="1" applyFill="1" applyBorder="1" applyAlignment="1" applyProtection="1">
      <alignment horizontal="center" wrapText="1"/>
      <protection locked="0"/>
    </xf>
    <xf numFmtId="0" fontId="25" fillId="25" borderId="11" xfId="0" applyFont="1" applyFill="1" applyBorder="1" applyAlignment="1" applyProtection="1">
      <alignment horizontal="center" vertical="top" wrapText="1"/>
      <protection locked="0"/>
    </xf>
    <xf numFmtId="0" fontId="25" fillId="25" borderId="17" xfId="0" applyFont="1" applyFill="1" applyBorder="1" applyAlignment="1" applyProtection="1">
      <alignment horizontal="center" vertical="top" wrapText="1"/>
      <protection locked="0"/>
    </xf>
    <xf numFmtId="0" fontId="25" fillId="25" borderId="23" xfId="0" applyFont="1" applyFill="1" applyBorder="1" applyAlignment="1" applyProtection="1">
      <alignment horizontal="center" vertical="top" wrapText="1"/>
      <protection locked="0"/>
    </xf>
    <xf numFmtId="0" fontId="30" fillId="21" borderId="36" xfId="0" applyFont="1" applyFill="1" applyBorder="1" applyAlignment="1" applyProtection="1">
      <alignment horizontal="center" vertical="center" wrapText="1"/>
    </xf>
    <xf numFmtId="0" fontId="37" fillId="21" borderId="37" xfId="0" applyFont="1" applyFill="1" applyBorder="1" applyAlignment="1" applyProtection="1">
      <alignment horizontal="center" vertical="center" wrapText="1"/>
    </xf>
    <xf numFmtId="0" fontId="37" fillId="21" borderId="38" xfId="0" applyFont="1" applyFill="1" applyBorder="1" applyAlignment="1" applyProtection="1">
      <alignment horizontal="center" vertical="center" wrapText="1"/>
    </xf>
    <xf numFmtId="0" fontId="50" fillId="0" borderId="21" xfId="0" applyNumberFormat="1" applyFont="1" applyBorder="1" applyAlignment="1" applyProtection="1">
      <alignment horizontal="center" vertical="center" wrapText="1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22" xfId="0" applyNumberFormat="1" applyFont="1" applyBorder="1" applyAlignment="1" applyProtection="1">
      <alignment horizontal="center" vertical="center" wrapText="1"/>
    </xf>
    <xf numFmtId="0" fontId="50" fillId="0" borderId="54" xfId="0" applyNumberFormat="1" applyFont="1" applyBorder="1" applyAlignment="1" applyProtection="1">
      <alignment horizontal="center" vertical="center" wrapText="1"/>
    </xf>
    <xf numFmtId="0" fontId="50" fillId="0" borderId="63" xfId="0" applyNumberFormat="1" applyFont="1" applyBorder="1" applyAlignment="1" applyProtection="1">
      <alignment horizontal="center" vertical="center" wrapText="1"/>
    </xf>
    <xf numFmtId="0" fontId="50" fillId="0" borderId="59" xfId="0" applyNumberFormat="1" applyFont="1" applyBorder="1" applyAlignment="1" applyProtection="1">
      <alignment horizontal="center" vertical="center" wrapText="1"/>
    </xf>
    <xf numFmtId="0" fontId="46" fillId="25" borderId="35" xfId="0" applyFont="1" applyFill="1" applyBorder="1" applyAlignment="1" applyProtection="1">
      <alignment horizontal="center" wrapText="1"/>
      <protection locked="0"/>
    </xf>
    <xf numFmtId="0" fontId="46" fillId="25" borderId="39" xfId="0" applyFont="1" applyFill="1" applyBorder="1" applyAlignment="1" applyProtection="1">
      <alignment horizontal="center" wrapText="1"/>
      <protection locked="0"/>
    </xf>
    <xf numFmtId="0" fontId="46" fillId="25" borderId="50" xfId="0" applyFont="1" applyFill="1" applyBorder="1" applyAlignment="1" applyProtection="1">
      <alignment horizontal="center" wrapText="1"/>
      <protection locked="0"/>
    </xf>
    <xf numFmtId="0" fontId="48" fillId="23" borderId="34" xfId="0" applyFont="1" applyFill="1" applyBorder="1" applyAlignment="1" applyProtection="1">
      <alignment horizontal="center" vertical="center" wrapText="1"/>
    </xf>
    <xf numFmtId="0" fontId="48" fillId="23" borderId="28" xfId="0" applyFont="1" applyFill="1" applyBorder="1" applyAlignment="1" applyProtection="1">
      <alignment horizontal="center" vertical="center" wrapText="1"/>
    </xf>
    <xf numFmtId="0" fontId="48" fillId="23" borderId="29" xfId="0" applyFont="1" applyFill="1" applyBorder="1" applyAlignment="1" applyProtection="1">
      <alignment horizontal="center" vertical="center" wrapText="1"/>
    </xf>
    <xf numFmtId="0" fontId="22" fillId="0" borderId="33" xfId="0" applyFont="1" applyFill="1" applyBorder="1" applyAlignment="1" applyProtection="1">
      <alignment horizontal="center" vertical="top" wrapText="1"/>
      <protection locked="0"/>
    </xf>
    <xf numFmtId="0" fontId="55" fillId="20" borderId="60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0" fontId="55" fillId="20" borderId="43" xfId="0" applyFont="1" applyFill="1" applyBorder="1" applyAlignment="1" applyProtection="1">
      <alignment horizontal="center" vertical="center" wrapText="1"/>
    </xf>
    <xf numFmtId="0" fontId="50" fillId="25" borderId="35" xfId="0" applyFont="1" applyFill="1" applyBorder="1" applyAlignment="1" applyProtection="1">
      <alignment horizontal="center" vertical="center" wrapText="1"/>
      <protection locked="0"/>
    </xf>
    <xf numFmtId="0" fontId="50" fillId="25" borderId="39" xfId="0" applyFont="1" applyFill="1" applyBorder="1" applyAlignment="1" applyProtection="1">
      <alignment horizontal="center" vertical="center" wrapText="1"/>
      <protection locked="0"/>
    </xf>
    <xf numFmtId="0" fontId="50" fillId="25" borderId="50" xfId="0" applyFont="1" applyFill="1" applyBorder="1" applyAlignment="1" applyProtection="1">
      <alignment horizontal="center" vertical="center" wrapText="1"/>
      <protection locked="0"/>
    </xf>
    <xf numFmtId="0" fontId="22" fillId="0" borderId="36" xfId="0" applyFont="1" applyFill="1" applyBorder="1" applyAlignment="1" applyProtection="1">
      <alignment horizontal="center" vertical="top" wrapText="1"/>
      <protection locked="0"/>
    </xf>
    <xf numFmtId="0" fontId="22" fillId="0" borderId="37" xfId="0" applyFont="1" applyFill="1" applyBorder="1" applyAlignment="1" applyProtection="1">
      <alignment horizontal="center" vertical="top" wrapText="1"/>
      <protection locked="0"/>
    </xf>
    <xf numFmtId="0" fontId="22" fillId="0" borderId="38" xfId="0" applyFont="1" applyFill="1" applyBorder="1" applyAlignment="1" applyProtection="1">
      <alignment horizontal="center" vertical="top" wrapText="1"/>
      <protection locked="0"/>
    </xf>
    <xf numFmtId="0" fontId="30" fillId="23" borderId="36" xfId="0" applyFont="1" applyFill="1" applyBorder="1" applyAlignment="1" applyProtection="1">
      <alignment horizontal="center" vertical="center" wrapText="1"/>
    </xf>
    <xf numFmtId="0" fontId="21" fillId="23" borderId="37" xfId="0" applyFont="1" applyFill="1" applyBorder="1" applyAlignment="1" applyProtection="1">
      <alignment horizontal="center" vertical="center" wrapText="1"/>
    </xf>
    <xf numFmtId="0" fontId="21" fillId="23" borderId="38" xfId="0" applyFont="1" applyFill="1" applyBorder="1" applyAlignment="1" applyProtection="1">
      <alignment horizontal="center" vertical="center" wrapText="1"/>
    </xf>
    <xf numFmtId="0" fontId="55" fillId="20" borderId="21" xfId="0" applyFont="1" applyFill="1" applyBorder="1" applyAlignment="1" applyProtection="1">
      <alignment horizontal="center" vertical="center" wrapText="1"/>
    </xf>
    <xf numFmtId="0" fontId="55" fillId="20" borderId="22" xfId="0" applyFont="1" applyFill="1" applyBorder="1" applyAlignment="1" applyProtection="1">
      <alignment horizontal="center" vertical="center" wrapText="1"/>
    </xf>
    <xf numFmtId="164" fontId="50" fillId="25" borderId="22" xfId="0" applyNumberFormat="1" applyFont="1" applyFill="1" applyBorder="1" applyAlignment="1" applyProtection="1">
      <alignment horizontal="center" vertical="center" wrapText="1"/>
      <protection locked="0"/>
    </xf>
    <xf numFmtId="164" fontId="50" fillId="25" borderId="2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Fill="1" applyBorder="1" applyAlignment="1" applyProtection="1">
      <alignment horizontal="left" vertical="center" wrapText="1"/>
    </xf>
    <xf numFmtId="0" fontId="50" fillId="0" borderId="43" xfId="0" applyFont="1" applyFill="1" applyBorder="1" applyAlignment="1" applyProtection="1">
      <alignment horizontal="left" vertical="center" wrapText="1"/>
    </xf>
    <xf numFmtId="0" fontId="49" fillId="25" borderId="35" xfId="0" applyFont="1" applyFill="1" applyBorder="1" applyAlignment="1" applyProtection="1">
      <alignment horizontal="center" vertical="top"/>
      <protection locked="0"/>
    </xf>
    <xf numFmtId="0" fontId="49" fillId="25" borderId="39" xfId="0" applyFont="1" applyFill="1" applyBorder="1" applyAlignment="1" applyProtection="1">
      <alignment horizontal="center" vertical="top"/>
      <protection locked="0"/>
    </xf>
    <xf numFmtId="0" fontId="49" fillId="25" borderId="50" xfId="0" applyFont="1" applyFill="1" applyBorder="1" applyAlignment="1" applyProtection="1">
      <alignment horizontal="center" vertical="top"/>
      <protection locked="0"/>
    </xf>
    <xf numFmtId="0" fontId="50" fillId="0" borderId="39" xfId="0" applyFont="1" applyFill="1" applyBorder="1" applyAlignment="1" applyProtection="1">
      <alignment horizontal="left" vertical="center" wrapText="1"/>
    </xf>
    <xf numFmtId="0" fontId="55" fillId="20" borderId="16" xfId="0" applyFont="1" applyFill="1" applyBorder="1" applyAlignment="1" applyProtection="1">
      <alignment horizontal="center" vertical="center" wrapText="1"/>
    </xf>
    <xf numFmtId="0" fontId="55" fillId="20" borderId="10" xfId="0" applyFont="1" applyFill="1" applyBorder="1" applyAlignment="1" applyProtection="1">
      <alignment horizontal="center" vertical="center" wrapText="1"/>
    </xf>
    <xf numFmtId="0" fontId="55" fillId="20" borderId="18" xfId="0" applyFont="1" applyFill="1" applyBorder="1" applyAlignment="1" applyProtection="1">
      <alignment horizontal="center" vertical="center" wrapText="1"/>
    </xf>
    <xf numFmtId="0" fontId="56" fillId="20" borderId="16" xfId="0" applyFont="1" applyFill="1" applyBorder="1" applyAlignment="1" applyProtection="1">
      <alignment horizontal="center" vertical="center" wrapText="1"/>
    </xf>
    <xf numFmtId="0" fontId="56" fillId="20" borderId="10" xfId="0" applyFont="1" applyFill="1" applyBorder="1" applyAlignment="1" applyProtection="1">
      <alignment horizontal="center" vertical="center" wrapText="1"/>
    </xf>
    <xf numFmtId="0" fontId="56" fillId="20" borderId="18" xfId="0" applyFont="1" applyFill="1" applyBorder="1" applyAlignment="1" applyProtection="1">
      <alignment horizontal="center" vertical="center" wrapText="1"/>
    </xf>
    <xf numFmtId="0" fontId="24" fillId="19" borderId="62" xfId="0" applyFont="1" applyFill="1" applyBorder="1" applyAlignment="1" applyProtection="1">
      <alignment horizontal="center" vertical="center" wrapText="1"/>
    </xf>
    <xf numFmtId="0" fontId="24" fillId="19" borderId="59" xfId="0" applyFont="1" applyFill="1" applyBorder="1" applyAlignment="1" applyProtection="1">
      <alignment horizontal="center" vertical="center" wrapText="1"/>
    </xf>
    <xf numFmtId="0" fontId="39" fillId="19" borderId="34" xfId="0" applyFont="1" applyFill="1" applyBorder="1" applyAlignment="1" applyProtection="1">
      <alignment horizontal="center" vertical="center" wrapText="1"/>
    </xf>
    <xf numFmtId="0" fontId="39" fillId="19" borderId="29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11" fillId="0" borderId="42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top" wrapText="1"/>
    </xf>
    <xf numFmtId="0" fontId="28" fillId="0" borderId="48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7" fillId="25" borderId="117" xfId="0" applyFont="1" applyFill="1" applyBorder="1" applyAlignment="1" applyProtection="1">
      <alignment horizontal="center" vertical="center" wrapText="1"/>
      <protection locked="0"/>
    </xf>
  </cellXfs>
  <cellStyles count="43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42"/>
    <cellStyle name="Összesen" xfId="38"/>
    <cellStyle name="Rossz" xfId="39"/>
    <cellStyle name="Semleges" xfId="40"/>
    <cellStyle name="Számítás" xfId="41"/>
  </cellStyles>
  <dxfs count="44">
    <dxf>
      <font>
        <b val="0"/>
        <i/>
        <strike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1F5F9"/>
      <color rgb="FFFFFF99"/>
      <color rgb="FFFFFFCC"/>
      <color rgb="FF99CCFF"/>
      <color rgb="FF99CC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fmlaLink="sup.!$E$10" lockText="1" noThreeD="1"/>
</file>

<file path=xl/ctrlProps/ctrlProp14.xml><?xml version="1.0" encoding="utf-8"?>
<formControlPr xmlns="http://schemas.microsoft.com/office/spreadsheetml/2009/9/main" objectType="CheckBox" checked="Checked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checked="Checked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checked="Checked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checked="Checked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9.xml"/><Relationship Id="rId13" Type="http://schemas.openxmlformats.org/officeDocument/2006/relationships/ctrlProp" Target="../ctrlProps/ctrlProp44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38.xml"/><Relationship Id="rId12" Type="http://schemas.openxmlformats.org/officeDocument/2006/relationships/ctrlProp" Target="../ctrlProps/ctrlProp4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7.xml"/><Relationship Id="rId11" Type="http://schemas.openxmlformats.org/officeDocument/2006/relationships/ctrlProp" Target="../ctrlProps/ctrlProp42.xml"/><Relationship Id="rId5" Type="http://schemas.openxmlformats.org/officeDocument/2006/relationships/ctrlProp" Target="../ctrlProps/ctrlProp36.xml"/><Relationship Id="rId10" Type="http://schemas.openxmlformats.org/officeDocument/2006/relationships/ctrlProp" Target="../ctrlProps/ctrlProp41.xml"/><Relationship Id="rId4" Type="http://schemas.openxmlformats.org/officeDocument/2006/relationships/ctrlProp" Target="../ctrlProps/ctrlProp35.xml"/><Relationship Id="rId9" Type="http://schemas.openxmlformats.org/officeDocument/2006/relationships/ctrlProp" Target="../ctrlProps/ctrlProp40.xml"/><Relationship Id="rId14" Type="http://schemas.openxmlformats.org/officeDocument/2006/relationships/ctrlProp" Target="../ctrlProps/ctrlProp4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zoomScaleNormal="100" zoomScaleSheetLayoutView="85" workbookViewId="0">
      <selection sqref="A1:F1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20.8554687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7" ht="30" customHeight="1" thickTop="1" thickBot="1" x14ac:dyDescent="0.25">
      <c r="A1" s="227" t="s">
        <v>90</v>
      </c>
      <c r="B1" s="228"/>
      <c r="C1" s="229"/>
      <c r="D1" s="229"/>
      <c r="E1" s="230"/>
      <c r="F1" s="231"/>
      <c r="G1" s="22"/>
    </row>
    <row r="2" spans="1:7" ht="21" customHeight="1" thickTop="1" x14ac:dyDescent="0.2">
      <c r="A2" s="57" t="s">
        <v>0</v>
      </c>
      <c r="B2" s="232" t="s">
        <v>328</v>
      </c>
      <c r="C2" s="232"/>
      <c r="D2" s="60" t="s">
        <v>1</v>
      </c>
      <c r="E2" s="232" t="s">
        <v>329</v>
      </c>
      <c r="F2" s="238"/>
      <c r="G2" s="18"/>
    </row>
    <row r="3" spans="1:7" s="13" customFormat="1" ht="38.25" customHeight="1" x14ac:dyDescent="0.2">
      <c r="A3" s="58" t="s">
        <v>2</v>
      </c>
      <c r="B3" s="196" t="s">
        <v>315</v>
      </c>
      <c r="C3" s="233"/>
      <c r="D3" s="61" t="s">
        <v>3</v>
      </c>
      <c r="E3" s="239"/>
      <c r="F3" s="196"/>
      <c r="G3" s="19"/>
    </row>
    <row r="4" spans="1:7" ht="48" customHeight="1" thickBot="1" x14ac:dyDescent="0.25">
      <c r="A4" s="59" t="s">
        <v>4</v>
      </c>
      <c r="B4" s="241" t="s">
        <v>314</v>
      </c>
      <c r="C4" s="242"/>
      <c r="D4" s="62" t="s">
        <v>5</v>
      </c>
      <c r="E4" s="243" t="s">
        <v>316</v>
      </c>
      <c r="F4" s="244"/>
      <c r="G4" s="18"/>
    </row>
    <row r="5" spans="1:7" ht="9" customHeight="1" thickTop="1" thickBot="1" x14ac:dyDescent="0.25">
      <c r="A5" s="224"/>
      <c r="B5" s="224"/>
      <c r="C5" s="224"/>
      <c r="D5" s="224"/>
      <c r="E5" s="224"/>
      <c r="F5" s="224"/>
    </row>
    <row r="6" spans="1:7" ht="36" customHeight="1" thickTop="1" thickBot="1" x14ac:dyDescent="0.25">
      <c r="A6" s="63" t="s">
        <v>6</v>
      </c>
      <c r="B6" s="553" t="s">
        <v>330</v>
      </c>
      <c r="C6" s="235"/>
      <c r="D6" s="66" t="s">
        <v>7</v>
      </c>
      <c r="E6" s="234" t="s">
        <v>331</v>
      </c>
      <c r="F6" s="240"/>
      <c r="G6" s="18"/>
    </row>
    <row r="7" spans="1:7" ht="80.25" customHeight="1" thickTop="1" x14ac:dyDescent="0.2">
      <c r="A7" s="64" t="s">
        <v>8</v>
      </c>
      <c r="B7" s="245" t="s">
        <v>313</v>
      </c>
      <c r="C7" s="246"/>
      <c r="D7" s="246"/>
      <c r="E7" s="246"/>
      <c r="F7" s="247"/>
    </row>
    <row r="8" spans="1:7" ht="409.5" customHeight="1" x14ac:dyDescent="0.2">
      <c r="A8" s="58" t="s">
        <v>9</v>
      </c>
      <c r="B8" s="236" t="s">
        <v>312</v>
      </c>
      <c r="C8" s="237"/>
      <c r="D8" s="237"/>
      <c r="E8" s="237"/>
      <c r="F8" s="237"/>
      <c r="G8" s="18"/>
    </row>
    <row r="9" spans="1:7" ht="37.5" customHeight="1" x14ac:dyDescent="0.2">
      <c r="A9" s="58" t="s">
        <v>10</v>
      </c>
      <c r="B9" s="196" t="s">
        <v>317</v>
      </c>
      <c r="C9" s="233"/>
      <c r="D9" s="61" t="s">
        <v>12</v>
      </c>
      <c r="E9" s="196"/>
      <c r="F9" s="197"/>
      <c r="G9" s="18"/>
    </row>
    <row r="10" spans="1:7" ht="34.5" customHeight="1" thickBot="1" x14ac:dyDescent="0.25">
      <c r="A10" s="65" t="s">
        <v>11</v>
      </c>
      <c r="B10" s="225"/>
      <c r="C10" s="225"/>
      <c r="D10" s="225"/>
      <c r="E10" s="225"/>
      <c r="F10" s="226"/>
      <c r="G10" s="18"/>
    </row>
    <row r="11" spans="1:7" ht="12" customHeight="1" thickTop="1" thickBot="1" x14ac:dyDescent="0.25">
      <c r="A11" s="224"/>
      <c r="B11" s="224"/>
      <c r="C11" s="224"/>
      <c r="D11" s="224"/>
      <c r="E11" s="224"/>
      <c r="F11" s="224"/>
    </row>
    <row r="12" spans="1:7" ht="20.25" customHeight="1" thickTop="1" x14ac:dyDescent="0.2">
      <c r="A12" s="221" t="s">
        <v>183</v>
      </c>
      <c r="B12" s="222"/>
      <c r="C12" s="222"/>
      <c r="D12" s="222"/>
      <c r="E12" s="222"/>
      <c r="F12" s="223"/>
      <c r="G12" s="18"/>
    </row>
    <row r="13" spans="1:7" ht="84.75" customHeight="1" thickBot="1" x14ac:dyDescent="0.25">
      <c r="A13" s="67" t="s">
        <v>120</v>
      </c>
      <c r="B13" s="68" t="s">
        <v>15</v>
      </c>
      <c r="C13" s="288" t="s">
        <v>56</v>
      </c>
      <c r="D13" s="288"/>
      <c r="E13" s="288"/>
      <c r="F13" s="289"/>
      <c r="G13" s="24"/>
    </row>
    <row r="14" spans="1:7" s="14" customFormat="1" ht="12" customHeight="1" thickTop="1" thickBot="1" x14ac:dyDescent="0.25">
      <c r="A14" s="285"/>
      <c r="B14" s="285"/>
      <c r="C14" s="285"/>
      <c r="D14" s="285"/>
      <c r="E14" s="285"/>
      <c r="F14" s="285"/>
    </row>
    <row r="15" spans="1:7" ht="24.75" customHeight="1" thickTop="1" thickBot="1" x14ac:dyDescent="0.25">
      <c r="A15" s="248" t="s">
        <v>133</v>
      </c>
      <c r="B15" s="249"/>
      <c r="C15" s="249"/>
      <c r="D15" s="249"/>
      <c r="E15" s="249"/>
      <c r="F15" s="250"/>
    </row>
    <row r="16" spans="1:7" ht="33" customHeight="1" x14ac:dyDescent="0.2">
      <c r="A16" s="273" t="s">
        <v>184</v>
      </c>
      <c r="B16" s="274"/>
      <c r="C16" s="275"/>
      <c r="D16" s="276" t="str">
        <f>'Társadalmi,gazdasági hatás'!D27</f>
        <v>Nem változik érdemben</v>
      </c>
      <c r="E16" s="276"/>
      <c r="F16" s="277"/>
    </row>
    <row r="17" spans="1:7" ht="77.25" customHeight="1" thickBot="1" x14ac:dyDescent="0.25">
      <c r="A17" s="278" t="str">
        <f>'Társadalmi,gazdasági hatás'!A28</f>
        <v>Kérjük mutassa  be a versenyképességet befolyásoló tényezőket!</v>
      </c>
      <c r="B17" s="279"/>
      <c r="C17" s="279"/>
      <c r="D17" s="280"/>
      <c r="E17" s="280"/>
      <c r="F17" s="281"/>
      <c r="G17" s="22"/>
    </row>
    <row r="18" spans="1:7" ht="25.5" customHeight="1" x14ac:dyDescent="0.2">
      <c r="A18" s="282" t="s">
        <v>185</v>
      </c>
      <c r="B18" s="283"/>
      <c r="C18" s="284"/>
      <c r="D18" s="68" t="s">
        <v>29</v>
      </c>
      <c r="E18" s="69" t="s">
        <v>78</v>
      </c>
      <c r="F18" s="174"/>
      <c r="G18" s="22"/>
    </row>
    <row r="19" spans="1:7" ht="34.5" customHeight="1" x14ac:dyDescent="0.2">
      <c r="A19" s="258" t="s">
        <v>129</v>
      </c>
      <c r="B19" s="259"/>
      <c r="C19" s="260"/>
      <c r="D19" s="261" t="s">
        <v>29</v>
      </c>
      <c r="E19" s="261"/>
      <c r="F19" s="262"/>
      <c r="G19" s="22"/>
    </row>
    <row r="20" spans="1:7" ht="19.5" customHeight="1" x14ac:dyDescent="0.2">
      <c r="A20" s="296" t="s">
        <v>45</v>
      </c>
      <c r="B20" s="297"/>
      <c r="C20" s="297"/>
      <c r="D20" s="298"/>
      <c r="E20" s="298"/>
      <c r="F20" s="299"/>
      <c r="G20" s="22"/>
    </row>
    <row r="21" spans="1:7" ht="18.75" customHeight="1" x14ac:dyDescent="0.25">
      <c r="A21" s="70"/>
      <c r="B21" s="211" t="s">
        <v>17</v>
      </c>
      <c r="C21" s="211"/>
      <c r="D21" s="302">
        <f>' Admin terhek, igazgatási hat'!C3</f>
        <v>0</v>
      </c>
      <c r="E21" s="303"/>
      <c r="F21" s="71" t="s">
        <v>18</v>
      </c>
    </row>
    <row r="22" spans="1:7" ht="18.75" customHeight="1" thickBot="1" x14ac:dyDescent="0.3">
      <c r="A22" s="72"/>
      <c r="B22" s="212" t="s">
        <v>19</v>
      </c>
      <c r="C22" s="212"/>
      <c r="D22" s="300">
        <f>' Admin terhek, igazgatási hat'!C7</f>
        <v>0</v>
      </c>
      <c r="E22" s="301"/>
      <c r="F22" s="73" t="s">
        <v>18</v>
      </c>
      <c r="G22" s="22"/>
    </row>
    <row r="23" spans="1:7" ht="20.25" customHeight="1" x14ac:dyDescent="0.2">
      <c r="A23" s="216" t="s">
        <v>20</v>
      </c>
      <c r="B23" s="217"/>
      <c r="C23" s="217"/>
      <c r="D23" s="218" t="s">
        <v>21</v>
      </c>
      <c r="E23" s="217"/>
      <c r="F23" s="219"/>
      <c r="G23" s="22"/>
    </row>
    <row r="24" spans="1:7" ht="18.75" customHeight="1" x14ac:dyDescent="0.25">
      <c r="A24" s="70"/>
      <c r="B24" s="211" t="s">
        <v>17</v>
      </c>
      <c r="C24" s="213"/>
      <c r="D24" s="74"/>
      <c r="E24" s="211" t="s">
        <v>17</v>
      </c>
      <c r="F24" s="220"/>
    </row>
    <row r="25" spans="1:7" ht="18.75" customHeight="1" thickBot="1" x14ac:dyDescent="0.3">
      <c r="A25" s="75"/>
      <c r="B25" s="214" t="s">
        <v>19</v>
      </c>
      <c r="C25" s="215"/>
      <c r="D25" s="76"/>
      <c r="E25" s="214" t="s">
        <v>19</v>
      </c>
      <c r="F25" s="304"/>
      <c r="G25" s="22"/>
    </row>
    <row r="26" spans="1:7" ht="12" customHeight="1" thickTop="1" thickBot="1" x14ac:dyDescent="0.25">
      <c r="A26" s="263"/>
      <c r="B26" s="264"/>
      <c r="C26" s="264"/>
      <c r="D26" s="264"/>
      <c r="E26" s="264"/>
      <c r="F26" s="264"/>
      <c r="G26" s="22"/>
    </row>
    <row r="27" spans="1:7" ht="24.95" customHeight="1" thickTop="1" thickBot="1" x14ac:dyDescent="0.25">
      <c r="A27" s="251" t="s">
        <v>134</v>
      </c>
      <c r="B27" s="252"/>
      <c r="C27" s="252"/>
      <c r="D27" s="252"/>
      <c r="E27" s="252"/>
      <c r="F27" s="253"/>
      <c r="G27" s="18"/>
    </row>
    <row r="28" spans="1:7" ht="24.95" customHeight="1" thickBot="1" x14ac:dyDescent="0.25">
      <c r="A28" s="201" t="s">
        <v>122</v>
      </c>
      <c r="B28" s="202"/>
      <c r="C28" s="202"/>
      <c r="D28" s="202"/>
      <c r="E28" s="202"/>
      <c r="F28" s="202"/>
      <c r="G28" s="25"/>
    </row>
    <row r="29" spans="1:7" ht="15" customHeight="1" x14ac:dyDescent="0.25">
      <c r="A29" s="77"/>
      <c r="B29" s="203" t="s">
        <v>22</v>
      </c>
      <c r="C29" s="203"/>
      <c r="D29" s="78" t="s">
        <v>23</v>
      </c>
      <c r="E29" s="203" t="s">
        <v>24</v>
      </c>
      <c r="F29" s="204"/>
      <c r="G29" s="18"/>
    </row>
    <row r="30" spans="1:7" ht="15.75" customHeight="1" x14ac:dyDescent="0.25">
      <c r="A30" s="79" t="s">
        <v>25</v>
      </c>
      <c r="B30" s="205" t="str">
        <f>'Társadalmi,gazdasági hatás'!B4</f>
        <v>Forgalomba hozatali engedély fenntartási díjak</v>
      </c>
      <c r="C30" s="205"/>
      <c r="D30" s="80" t="str">
        <f>'Társadalmi,gazdasági hatás'!D4</f>
        <v>Az összes magyarországi forgalomba hozatali engedély jogosult</v>
      </c>
      <c r="E30" s="206"/>
      <c r="F30" s="207"/>
      <c r="G30" s="18"/>
    </row>
    <row r="31" spans="1:7" ht="15.75" customHeight="1" x14ac:dyDescent="0.25">
      <c r="A31" s="79" t="s">
        <v>26</v>
      </c>
      <c r="B31" s="205" t="str">
        <f>'Társadalmi,gazdasági hatás'!B5</f>
        <v>Forgalomba hozatali engedély módosítások díjai</v>
      </c>
      <c r="C31" s="205"/>
      <c r="D31" s="80" t="str">
        <f>'Társadalmi,gazdasági hatás'!D5</f>
        <v>Az összes magyarországi forgalomba hozatali engedély jogosult</v>
      </c>
      <c r="E31" s="206"/>
      <c r="F31" s="207"/>
      <c r="G31" s="18"/>
    </row>
    <row r="32" spans="1:7" ht="15.75" customHeight="1" thickBot="1" x14ac:dyDescent="0.3">
      <c r="A32" s="164" t="s">
        <v>38</v>
      </c>
      <c r="B32" s="305" t="str">
        <f>'Társadalmi,gazdasági hatás'!B6</f>
        <v>-</v>
      </c>
      <c r="C32" s="305"/>
      <c r="D32" s="165">
        <f>'Társadalmi,gazdasági hatás'!D6</f>
        <v>0</v>
      </c>
      <c r="E32" s="306"/>
      <c r="F32" s="307"/>
      <c r="G32" s="18"/>
    </row>
    <row r="33" spans="1:7" ht="24.95" customHeight="1" thickBot="1" x14ac:dyDescent="0.25">
      <c r="A33" s="308" t="s">
        <v>132</v>
      </c>
      <c r="B33" s="202"/>
      <c r="C33" s="202"/>
      <c r="D33" s="202"/>
      <c r="E33" s="202"/>
      <c r="F33" s="309"/>
      <c r="G33" s="22"/>
    </row>
    <row r="34" spans="1:7" ht="75" customHeight="1" thickBot="1" x14ac:dyDescent="0.25">
      <c r="A34" s="208" t="str">
        <f>'Társadalmi,gazdasági hatás'!B12</f>
        <v>Kérjük mutassa be az érintett csoport/ok társadalmi helyzetére gyakorolt hatásokat! (max. 8 mondat)</v>
      </c>
      <c r="B34" s="209"/>
      <c r="C34" s="209"/>
      <c r="D34" s="209"/>
      <c r="E34" s="209"/>
      <c r="F34" s="210"/>
      <c r="G34" s="18"/>
    </row>
    <row r="35" spans="1:7" ht="12" customHeight="1" thickTop="1" x14ac:dyDescent="0.2">
      <c r="A35" s="257"/>
      <c r="B35" s="257"/>
      <c r="C35" s="257"/>
      <c r="D35" s="257"/>
      <c r="E35" s="257"/>
      <c r="F35" s="257"/>
      <c r="G35" s="22"/>
    </row>
    <row r="36" spans="1:7" ht="12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310" t="s">
        <v>135</v>
      </c>
      <c r="B37" s="311"/>
      <c r="C37" s="311"/>
      <c r="D37" s="311"/>
      <c r="E37" s="311"/>
      <c r="F37" s="312"/>
      <c r="G37" s="23"/>
    </row>
    <row r="38" spans="1:7" ht="24.95" customHeight="1" x14ac:dyDescent="0.2">
      <c r="A38" s="290" t="s">
        <v>181</v>
      </c>
      <c r="B38" s="291"/>
      <c r="C38" s="291"/>
      <c r="D38" s="291"/>
      <c r="E38" s="291"/>
      <c r="F38" s="292"/>
      <c r="G38" s="18"/>
    </row>
    <row r="39" spans="1:7" ht="15.75" x14ac:dyDescent="0.2">
      <c r="A39" s="293"/>
      <c r="B39" s="294"/>
      <c r="C39" s="295"/>
      <c r="D39" s="81" t="s">
        <v>92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2">
      <c r="A40" s="269" t="s">
        <v>91</v>
      </c>
      <c r="B40" s="270"/>
      <c r="C40" s="270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2">
      <c r="A41" s="269" t="s">
        <v>101</v>
      </c>
      <c r="B41" s="270"/>
      <c r="C41" s="270"/>
      <c r="D41" s="84">
        <f>' Költségvetés'!F22</f>
        <v>0</v>
      </c>
      <c r="E41" s="85">
        <f>' Költségvetés'!F23</f>
        <v>0</v>
      </c>
      <c r="F41" s="86">
        <f>' Költségvetés'!F28</f>
        <v>0</v>
      </c>
      <c r="G41" s="18"/>
    </row>
    <row r="42" spans="1:7" ht="32.1" customHeight="1" x14ac:dyDescent="0.2">
      <c r="A42" s="269" t="s">
        <v>106</v>
      </c>
      <c r="B42" s="270"/>
      <c r="C42" s="270"/>
      <c r="D42" s="87">
        <f>' Költségvetés'!F37</f>
        <v>5348837329.7583485</v>
      </c>
      <c r="E42" s="88">
        <f>' Költségvetés'!F38</f>
        <v>0</v>
      </c>
      <c r="F42" s="86">
        <f>' Költségvetés'!F41</f>
        <v>5348837329.7583485</v>
      </c>
      <c r="G42" s="18"/>
    </row>
    <row r="43" spans="1:7" ht="32.1" customHeight="1" thickBot="1" x14ac:dyDescent="0.25">
      <c r="A43" s="316" t="s">
        <v>108</v>
      </c>
      <c r="B43" s="317"/>
      <c r="C43" s="317"/>
      <c r="D43" s="87">
        <f>' Költségvetés'!$F$114</f>
        <v>0</v>
      </c>
      <c r="E43" s="88">
        <f>' Költségvetés'!F114</f>
        <v>0</v>
      </c>
      <c r="F43" s="184" t="s">
        <v>72</v>
      </c>
      <c r="G43" s="18"/>
    </row>
    <row r="44" spans="1:7" ht="32.1" customHeight="1" thickBot="1" x14ac:dyDescent="0.25">
      <c r="A44" s="271" t="s">
        <v>113</v>
      </c>
      <c r="B44" s="272"/>
      <c r="C44" s="272"/>
      <c r="D44" s="89">
        <f>-D40+D42</f>
        <v>5348837329.7583485</v>
      </c>
      <c r="E44" s="89">
        <f>-E40+E42</f>
        <v>0</v>
      </c>
      <c r="F44" s="90">
        <f>-F40+F42</f>
        <v>5348837329.7583485</v>
      </c>
      <c r="G44" s="18"/>
    </row>
    <row r="45" spans="1:7" ht="32.1" customHeight="1" thickBot="1" x14ac:dyDescent="0.25">
      <c r="A45" s="314" t="s">
        <v>114</v>
      </c>
      <c r="B45" s="315"/>
      <c r="C45" s="315"/>
      <c r="D45" s="91">
        <f>-D40+D41+D42-D43</f>
        <v>5348837329.7583485</v>
      </c>
      <c r="E45" s="91">
        <f>-E40+E41+E42-E43</f>
        <v>0</v>
      </c>
      <c r="F45" s="92">
        <f>-F40+F41+F42</f>
        <v>5348837329.7583485</v>
      </c>
      <c r="G45" s="18"/>
    </row>
    <row r="46" spans="1:7" ht="12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4.95" customHeight="1" thickTop="1" thickBot="1" x14ac:dyDescent="0.25">
      <c r="A47" s="254" t="s">
        <v>136</v>
      </c>
      <c r="B47" s="255"/>
      <c r="C47" s="255"/>
      <c r="D47" s="255"/>
      <c r="E47" s="255"/>
      <c r="F47" s="256"/>
      <c r="G47" s="18"/>
    </row>
    <row r="48" spans="1:7" ht="15.75" x14ac:dyDescent="0.2">
      <c r="A48" s="325" t="s">
        <v>123</v>
      </c>
      <c r="B48" s="283"/>
      <c r="C48" s="283"/>
      <c r="D48" s="326"/>
      <c r="E48" s="327" t="str">
        <f>' További hatások'!D9</f>
        <v>nem</v>
      </c>
      <c r="F48" s="328"/>
      <c r="G48" s="18"/>
    </row>
    <row r="49" spans="1:7" ht="16.5" thickBot="1" x14ac:dyDescent="0.25">
      <c r="A49" s="266" t="s">
        <v>130</v>
      </c>
      <c r="B49" s="267"/>
      <c r="C49" s="267"/>
      <c r="D49" s="267"/>
      <c r="E49" s="267"/>
      <c r="F49" s="268"/>
      <c r="G49" s="18"/>
    </row>
    <row r="50" spans="1:7" ht="75" customHeight="1" thickBot="1" x14ac:dyDescent="0.25">
      <c r="A50" s="208" t="str">
        <f>' További hatások'!A10:F10</f>
        <v>Kérjük mutassa be az intézkedés környezeti és természeti hatásait!</v>
      </c>
      <c r="B50" s="209"/>
      <c r="C50" s="209"/>
      <c r="D50" s="209"/>
      <c r="E50" s="209"/>
      <c r="F50" s="210"/>
    </row>
    <row r="51" spans="1:7" ht="12" customHeight="1" thickTop="1" thickBot="1" x14ac:dyDescent="0.25">
      <c r="A51" s="265"/>
      <c r="B51" s="265"/>
      <c r="C51" s="265"/>
      <c r="D51" s="265"/>
      <c r="E51" s="265"/>
      <c r="F51" s="265"/>
      <c r="G51" s="22"/>
    </row>
    <row r="52" spans="1:7" ht="24.95" customHeight="1" thickTop="1" thickBot="1" x14ac:dyDescent="0.25">
      <c r="A52" s="286" t="s">
        <v>137</v>
      </c>
      <c r="B52" s="287"/>
      <c r="C52" s="287"/>
      <c r="D52" s="287"/>
      <c r="E52" s="287"/>
      <c r="F52" s="287"/>
      <c r="G52" s="18"/>
    </row>
    <row r="53" spans="1:7" ht="16.5" thickBot="1" x14ac:dyDescent="0.25">
      <c r="A53" s="320" t="s">
        <v>167</v>
      </c>
      <c r="B53" s="321"/>
      <c r="C53" s="321"/>
      <c r="D53" s="322"/>
      <c r="E53" s="323" t="str">
        <f>' További hatások'!D3</f>
        <v xml:space="preserve">igen </v>
      </c>
      <c r="F53" s="324"/>
      <c r="G53" s="22"/>
    </row>
    <row r="54" spans="1:7" ht="71.25" customHeight="1" thickBot="1" x14ac:dyDescent="0.25">
      <c r="A54" s="208" t="str">
        <f>' További hatások'!A7</f>
        <v>Az igazgatási szolgáltatási díjak bevezetése hozzájárul  a megfelelő, hatékonyan működő  hatósági kapacitások biztosításához, ezáltal  a magasabb színvonalú, biztonságos  gyógyszerellátáshoz</v>
      </c>
      <c r="B54" s="209"/>
      <c r="C54" s="209"/>
      <c r="D54" s="209"/>
      <c r="E54" s="209"/>
      <c r="F54" s="210"/>
      <c r="G54" s="18"/>
    </row>
    <row r="55" spans="1:7" ht="17.25" thickTop="1" thickBot="1" x14ac:dyDescent="0.25">
      <c r="A55" s="313" t="s">
        <v>138</v>
      </c>
      <c r="B55" s="313"/>
      <c r="C55" s="313"/>
      <c r="D55" s="313"/>
      <c r="E55" s="318" t="str">
        <f>' További hatások'!D11</f>
        <v>nem</v>
      </c>
      <c r="F55" s="319"/>
      <c r="G55" s="18"/>
    </row>
    <row r="56" spans="1:7" ht="75" customHeight="1" thickBot="1" x14ac:dyDescent="0.25">
      <c r="A56" s="208" t="str">
        <f>' További hatások'!A12</f>
        <v>Kérjük mutassa be az intézkedés további hatásainak egyes elemeit!</v>
      </c>
      <c r="B56" s="209"/>
      <c r="C56" s="209"/>
      <c r="D56" s="209"/>
      <c r="E56" s="209"/>
      <c r="F56" s="210"/>
      <c r="G56" s="18"/>
    </row>
    <row r="57" spans="1:7" ht="12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">
      <c r="A58" s="93" t="s">
        <v>32</v>
      </c>
      <c r="B58" s="198" t="str">
        <f>' További hatások'!B24</f>
        <v>Dr. Beneda Attila</v>
      </c>
      <c r="C58" s="198"/>
      <c r="D58" s="198"/>
      <c r="E58" s="199" t="s">
        <v>63</v>
      </c>
      <c r="F58" s="200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37:F37"/>
    <mergeCell ref="A55:D55"/>
    <mergeCell ref="A45:C45"/>
    <mergeCell ref="A43:C43"/>
    <mergeCell ref="E55:F55"/>
    <mergeCell ref="A50:F50"/>
    <mergeCell ref="A53:D53"/>
    <mergeCell ref="E53:F53"/>
    <mergeCell ref="A54:F54"/>
    <mergeCell ref="A48:D48"/>
    <mergeCell ref="E48:F48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D21:E21"/>
    <mergeCell ref="E25:F25"/>
    <mergeCell ref="B31:C31"/>
    <mergeCell ref="E31:F31"/>
    <mergeCell ref="B32:C32"/>
    <mergeCell ref="E32:F32"/>
    <mergeCell ref="A33:F33"/>
    <mergeCell ref="A56:F56"/>
    <mergeCell ref="A15:F15"/>
    <mergeCell ref="A27:F27"/>
    <mergeCell ref="A47:F47"/>
    <mergeCell ref="A35:F35"/>
    <mergeCell ref="A19:C19"/>
    <mergeCell ref="D19:F19"/>
    <mergeCell ref="A26:F26"/>
    <mergeCell ref="A51:F51"/>
    <mergeCell ref="A49:F49"/>
    <mergeCell ref="A42:C42"/>
    <mergeCell ref="A44:C44"/>
    <mergeCell ref="A16:C16"/>
    <mergeCell ref="D16:F16"/>
    <mergeCell ref="A17:F17"/>
    <mergeCell ref="A18:C18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E3:F3"/>
    <mergeCell ref="E6:F6"/>
    <mergeCell ref="B4:C4"/>
    <mergeCell ref="E4:F4"/>
    <mergeCell ref="B7:F7"/>
    <mergeCell ref="B9:C9"/>
    <mergeCell ref="E9:F9"/>
    <mergeCell ref="B58:D58"/>
    <mergeCell ref="E58:F58"/>
    <mergeCell ref="A28:F28"/>
    <mergeCell ref="B29:C29"/>
    <mergeCell ref="E29:F29"/>
    <mergeCell ref="B30:C30"/>
    <mergeCell ref="E30:F30"/>
    <mergeCell ref="A34:F34"/>
    <mergeCell ref="B21:C21"/>
    <mergeCell ref="B22:C22"/>
    <mergeCell ref="B24:C24"/>
    <mergeCell ref="B25:C25"/>
    <mergeCell ref="A23:C23"/>
    <mergeCell ref="D23:F23"/>
    <mergeCell ref="E24:F24"/>
  </mergeCells>
  <phoneticPr fontId="19" type="noConversion"/>
  <conditionalFormatting sqref="A1:F58">
    <cfRule type="cellIs" dxfId="43" priority="15" operator="equal">
      <formula>0</formula>
    </cfRule>
  </conditionalFormatting>
  <conditionalFormatting sqref="A34:F34">
    <cfRule type="endsWith" dxfId="42" priority="13" operator="endsWith" text=" -">
      <formula>RIGHT(A34,2)=" -"</formula>
    </cfRule>
  </conditionalFormatting>
  <conditionalFormatting sqref="F18">
    <cfRule type="expression" dxfId="41" priority="8">
      <formula>EXACT(D18,"nem")</formula>
    </cfRule>
  </conditionalFormatting>
  <conditionalFormatting sqref="A50:F50">
    <cfRule type="expression" dxfId="40" priority="6">
      <formula>EXACT(E48,"nem")</formula>
    </cfRule>
  </conditionalFormatting>
  <conditionalFormatting sqref="A54:F54">
    <cfRule type="expression" dxfId="39" priority="5">
      <formula>EXACT(E53,"nem")</formula>
    </cfRule>
  </conditionalFormatting>
  <conditionalFormatting sqref="A56:F56">
    <cfRule type="expression" dxfId="38" priority="4">
      <formula>EXACT(E55,"nem")</formula>
    </cfRule>
  </conditionalFormatting>
  <conditionalFormatting sqref="A20:F25">
    <cfRule type="expression" dxfId="37" priority="3">
      <formula>EXACT($D$19,"nem")</formula>
    </cfRule>
  </conditionalFormatting>
  <conditionalFormatting sqref="A17:F17">
    <cfRule type="expression" dxfId="36" priority="2">
      <formula>EXACT(D16,"Nem változik érdemben")</formula>
    </cfRule>
  </conditionalFormatting>
  <conditionalFormatting sqref="C13:F13">
    <cfRule type="containsText" dxfId="35" priority="1" operator="containsText" text="Indoklás">
      <formula>NOT(ISERROR(SEARCH("Indoklás",C13)))</formula>
    </cfRule>
  </conditionalFormatting>
  <conditionalFormatting sqref="A17">
    <cfRule type="containsText" dxfId="34" priority="17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3" priority="16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2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1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0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disablePrompts="1"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topLeftCell="A16" zoomScaleNormal="100" zoomScaleSheetLayoutView="100" workbookViewId="0">
      <selection activeCell="A15" sqref="A15:F15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35" t="s">
        <v>33</v>
      </c>
      <c r="B1" s="336"/>
      <c r="C1" s="336"/>
      <c r="D1" s="336"/>
      <c r="E1" s="336"/>
      <c r="F1" s="337"/>
    </row>
    <row r="2" spans="1:9" ht="26.1" customHeight="1" x14ac:dyDescent="0.2">
      <c r="A2" s="342" t="s">
        <v>140</v>
      </c>
      <c r="B2" s="343"/>
      <c r="C2" s="343"/>
      <c r="D2" s="343"/>
      <c r="E2" s="343"/>
      <c r="F2" s="344"/>
      <c r="G2" s="26"/>
    </row>
    <row r="3" spans="1:9" ht="26.1" customHeight="1" x14ac:dyDescent="0.2">
      <c r="A3" s="97"/>
      <c r="B3" s="341" t="s">
        <v>22</v>
      </c>
      <c r="C3" s="341"/>
      <c r="D3" s="98" t="s">
        <v>23</v>
      </c>
      <c r="E3" s="98" t="s">
        <v>87</v>
      </c>
      <c r="F3" s="99" t="s">
        <v>88</v>
      </c>
    </row>
    <row r="4" spans="1:9" ht="47.25" x14ac:dyDescent="0.2">
      <c r="A4" s="100" t="s">
        <v>25</v>
      </c>
      <c r="B4" s="329" t="s">
        <v>309</v>
      </c>
      <c r="C4" s="329"/>
      <c r="D4" s="189" t="s">
        <v>311</v>
      </c>
      <c r="E4" s="175"/>
      <c r="F4" s="176"/>
    </row>
    <row r="5" spans="1:9" ht="47.25" x14ac:dyDescent="0.2">
      <c r="A5" s="100" t="s">
        <v>26</v>
      </c>
      <c r="B5" s="329" t="s">
        <v>310</v>
      </c>
      <c r="C5" s="329"/>
      <c r="D5" s="189" t="s">
        <v>311</v>
      </c>
      <c r="E5" s="175"/>
      <c r="F5" s="176"/>
    </row>
    <row r="6" spans="1:9" ht="26.1" customHeight="1" x14ac:dyDescent="0.2">
      <c r="A6" s="100" t="s">
        <v>38</v>
      </c>
      <c r="B6" s="329" t="s">
        <v>72</v>
      </c>
      <c r="C6" s="329"/>
      <c r="D6" s="101"/>
      <c r="E6" s="175"/>
      <c r="F6" s="176"/>
    </row>
    <row r="7" spans="1:9" ht="26.1" customHeight="1" x14ac:dyDescent="0.2">
      <c r="A7" s="100" t="s">
        <v>69</v>
      </c>
      <c r="B7" s="329" t="s">
        <v>72</v>
      </c>
      <c r="C7" s="329"/>
      <c r="D7" s="101"/>
      <c r="E7" s="175"/>
      <c r="F7" s="176"/>
    </row>
    <row r="8" spans="1:9" ht="26.1" customHeight="1" x14ac:dyDescent="0.2">
      <c r="A8" s="100" t="s">
        <v>70</v>
      </c>
      <c r="B8" s="329" t="s">
        <v>72</v>
      </c>
      <c r="C8" s="329"/>
      <c r="D8" s="101"/>
      <c r="E8" s="175"/>
      <c r="F8" s="176"/>
    </row>
    <row r="9" spans="1:9" ht="38.25" customHeight="1" x14ac:dyDescent="0.2">
      <c r="A9" s="340" t="s">
        <v>124</v>
      </c>
      <c r="B9" s="341"/>
      <c r="C9" s="341"/>
      <c r="D9" s="102" t="s">
        <v>28</v>
      </c>
      <c r="E9" s="338"/>
      <c r="F9" s="339"/>
    </row>
    <row r="10" spans="1:9" ht="65.25" customHeight="1" x14ac:dyDescent="0.2">
      <c r="A10" s="103" t="s">
        <v>52</v>
      </c>
      <c r="B10" s="331" t="s">
        <v>319</v>
      </c>
      <c r="C10" s="331"/>
      <c r="D10" s="331"/>
      <c r="E10" s="331"/>
      <c r="F10" s="332"/>
    </row>
    <row r="11" spans="1:9" ht="33.75" customHeight="1" x14ac:dyDescent="0.2">
      <c r="A11" s="340" t="s">
        <v>125</v>
      </c>
      <c r="B11" s="341"/>
      <c r="C11" s="341"/>
      <c r="D11" s="102" t="s">
        <v>29</v>
      </c>
      <c r="E11" s="338"/>
      <c r="F11" s="339"/>
      <c r="I11" s="36"/>
    </row>
    <row r="12" spans="1:9" ht="65.25" customHeight="1" x14ac:dyDescent="0.2">
      <c r="A12" s="103" t="s">
        <v>52</v>
      </c>
      <c r="B12" s="331" t="s">
        <v>145</v>
      </c>
      <c r="C12" s="331"/>
      <c r="D12" s="331"/>
      <c r="E12" s="331"/>
      <c r="F12" s="332"/>
    </row>
    <row r="13" spans="1:9" ht="60" customHeight="1" x14ac:dyDescent="0.2">
      <c r="A13" s="340" t="s">
        <v>53</v>
      </c>
      <c r="B13" s="341"/>
      <c r="C13" s="102" t="s">
        <v>28</v>
      </c>
      <c r="D13" s="104">
        <v>0</v>
      </c>
      <c r="E13" s="338"/>
      <c r="F13" s="339"/>
    </row>
    <row r="14" spans="1:9" ht="60" customHeight="1" x14ac:dyDescent="0.2">
      <c r="A14" s="349" t="s">
        <v>318</v>
      </c>
      <c r="B14" s="331"/>
      <c r="C14" s="331"/>
      <c r="D14" s="331"/>
      <c r="E14" s="331"/>
      <c r="F14" s="332"/>
    </row>
    <row r="15" spans="1:9" ht="60" customHeight="1" thickBot="1" x14ac:dyDescent="0.25">
      <c r="A15" s="345" t="s">
        <v>320</v>
      </c>
      <c r="B15" s="350"/>
      <c r="C15" s="350"/>
      <c r="D15" s="350"/>
      <c r="E15" s="350"/>
      <c r="F15" s="351"/>
    </row>
    <row r="16" spans="1:9" ht="15.75" customHeight="1" thickBot="1" x14ac:dyDescent="0.25">
      <c r="A16" s="333"/>
      <c r="B16" s="333"/>
      <c r="C16" s="333"/>
      <c r="D16" s="333"/>
      <c r="E16" s="333"/>
      <c r="F16" s="333"/>
    </row>
    <row r="17" spans="1:7" ht="26.1" customHeight="1" x14ac:dyDescent="0.2">
      <c r="A17" s="360" t="s">
        <v>141</v>
      </c>
      <c r="B17" s="361"/>
      <c r="C17" s="361"/>
      <c r="D17" s="361"/>
      <c r="E17" s="361"/>
      <c r="F17" s="362"/>
      <c r="G17" s="26"/>
    </row>
    <row r="18" spans="1:7" ht="26.1" customHeight="1" x14ac:dyDescent="0.2">
      <c r="A18" s="35"/>
      <c r="B18" s="105" t="s">
        <v>77</v>
      </c>
      <c r="C18" s="106" t="s">
        <v>78</v>
      </c>
      <c r="D18" s="173"/>
      <c r="E18" s="105" t="s">
        <v>79</v>
      </c>
      <c r="F18" s="178"/>
    </row>
    <row r="19" spans="1:7" ht="26.1" customHeight="1" x14ac:dyDescent="0.2">
      <c r="A19" s="35"/>
      <c r="B19" s="105" t="s">
        <v>80</v>
      </c>
      <c r="C19" s="106" t="s">
        <v>78</v>
      </c>
      <c r="D19" s="173"/>
      <c r="E19" s="105" t="s">
        <v>79</v>
      </c>
      <c r="F19" s="178"/>
    </row>
    <row r="20" spans="1:7" ht="26.1" customHeight="1" x14ac:dyDescent="0.2">
      <c r="A20" s="35"/>
      <c r="B20" s="105" t="s">
        <v>81</v>
      </c>
      <c r="C20" s="363"/>
      <c r="D20" s="363"/>
      <c r="E20" s="363"/>
      <c r="F20" s="364"/>
    </row>
    <row r="21" spans="1:7" ht="35.25" customHeight="1" x14ac:dyDescent="0.2">
      <c r="A21" s="352" t="s">
        <v>82</v>
      </c>
      <c r="B21" s="353"/>
      <c r="C21" s="353"/>
      <c r="D21" s="101"/>
      <c r="E21" s="365"/>
      <c r="F21" s="366"/>
    </row>
    <row r="22" spans="1:7" ht="32.25" customHeight="1" x14ac:dyDescent="0.2">
      <c r="A22" s="352" t="s">
        <v>84</v>
      </c>
      <c r="B22" s="353"/>
      <c r="C22" s="353"/>
      <c r="D22" s="101" t="s">
        <v>51</v>
      </c>
      <c r="E22" s="239"/>
      <c r="F22" s="367"/>
    </row>
    <row r="23" spans="1:7" ht="34.5" customHeight="1" x14ac:dyDescent="0.25">
      <c r="A23" s="352" t="s">
        <v>85</v>
      </c>
      <c r="B23" s="353"/>
      <c r="C23" s="353"/>
      <c r="D23" s="354"/>
      <c r="E23" s="354"/>
      <c r="F23" s="355"/>
    </row>
    <row r="24" spans="1:7" ht="34.5" customHeight="1" thickBot="1" x14ac:dyDescent="0.3">
      <c r="A24" s="356" t="s">
        <v>86</v>
      </c>
      <c r="B24" s="357"/>
      <c r="C24" s="357"/>
      <c r="D24" s="358"/>
      <c r="E24" s="358"/>
      <c r="F24" s="359"/>
    </row>
    <row r="25" spans="1:7" ht="18.75" customHeight="1" thickBot="1" x14ac:dyDescent="0.25">
      <c r="A25" s="334"/>
      <c r="B25" s="334"/>
      <c r="C25" s="334"/>
      <c r="D25" s="334"/>
      <c r="E25" s="334"/>
      <c r="F25" s="334"/>
    </row>
    <row r="26" spans="1:7" ht="26.1" customHeight="1" x14ac:dyDescent="0.2">
      <c r="A26" s="360" t="s">
        <v>142</v>
      </c>
      <c r="B26" s="361"/>
      <c r="C26" s="361"/>
      <c r="D26" s="361"/>
      <c r="E26" s="361"/>
      <c r="F26" s="362"/>
      <c r="G26" s="26"/>
    </row>
    <row r="27" spans="1:7" ht="36" customHeight="1" x14ac:dyDescent="0.2">
      <c r="A27" s="368" t="s">
        <v>115</v>
      </c>
      <c r="B27" s="369"/>
      <c r="C27" s="370"/>
      <c r="D27" s="329" t="s">
        <v>116</v>
      </c>
      <c r="E27" s="329"/>
      <c r="F27" s="330"/>
    </row>
    <row r="28" spans="1:7" ht="77.25" customHeight="1" thickBot="1" x14ac:dyDescent="0.25">
      <c r="A28" s="345" t="s">
        <v>126</v>
      </c>
      <c r="B28" s="346"/>
      <c r="C28" s="346"/>
      <c r="D28" s="346"/>
      <c r="E28" s="346"/>
      <c r="F28" s="347"/>
    </row>
    <row r="29" spans="1:7" ht="26.1" customHeight="1" x14ac:dyDescent="0.2">
      <c r="A29" s="348"/>
      <c r="B29" s="348"/>
      <c r="C29" s="348"/>
      <c r="D29" s="348"/>
      <c r="E29" s="348"/>
      <c r="F29" s="348"/>
    </row>
  </sheetData>
  <sheetProtection password="C724" sheet="1" objects="1" scenarios="1" formatCells="0" formatColumns="0" formatRows="0" insertRows="0" insertHyperlinks="0" deleteRows="0" sort="0"/>
  <mergeCells count="35">
    <mergeCell ref="A28:F2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1:C21"/>
    <mergeCell ref="A22:C22"/>
    <mergeCell ref="E21:F21"/>
    <mergeCell ref="E22:F22"/>
    <mergeCell ref="A27:C27"/>
    <mergeCell ref="A26:F26"/>
    <mergeCell ref="A1:F1"/>
    <mergeCell ref="E9:F9"/>
    <mergeCell ref="E11:F11"/>
    <mergeCell ref="E13:F13"/>
    <mergeCell ref="B10:F10"/>
    <mergeCell ref="A13:B13"/>
    <mergeCell ref="A9:C9"/>
    <mergeCell ref="A11:C11"/>
    <mergeCell ref="B8:C8"/>
    <mergeCell ref="B3:C3"/>
    <mergeCell ref="B4:C4"/>
    <mergeCell ref="B5:C5"/>
    <mergeCell ref="A2:F2"/>
    <mergeCell ref="D27:F27"/>
    <mergeCell ref="B6:C6"/>
    <mergeCell ref="B7:C7"/>
    <mergeCell ref="B12:F12"/>
    <mergeCell ref="A16:F16"/>
    <mergeCell ref="A25:F25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7"/>
  <sheetViews>
    <sheetView showGridLines="0" topLeftCell="A111" zoomScaleNormal="100" zoomScaleSheetLayoutView="85" workbookViewId="0">
      <selection activeCell="A117" sqref="A117:F117"/>
    </sheetView>
  </sheetViews>
  <sheetFormatPr defaultColWidth="8.85546875" defaultRowHeight="12.75" x14ac:dyDescent="0.2"/>
  <cols>
    <col min="1" max="1" width="10.28515625" customWidth="1"/>
    <col min="2" max="2" width="31.140625" bestFit="1" customWidth="1"/>
    <col min="3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35" t="s">
        <v>165</v>
      </c>
      <c r="B1" s="336"/>
      <c r="C1" s="336"/>
      <c r="D1" s="336"/>
      <c r="E1" s="336"/>
      <c r="F1" s="337"/>
    </row>
    <row r="2" spans="1:13" ht="25.5" customHeight="1" x14ac:dyDescent="0.2">
      <c r="A2" s="381" t="s">
        <v>91</v>
      </c>
      <c r="B2" s="382"/>
      <c r="C2" s="382"/>
      <c r="D2" s="382"/>
      <c r="E2" s="382"/>
      <c r="F2" s="383"/>
      <c r="G2" s="1"/>
      <c r="H2" s="1"/>
      <c r="I2" s="1"/>
    </row>
    <row r="3" spans="1:13" s="2" customFormat="1" ht="18.75" thickBot="1" x14ac:dyDescent="0.25">
      <c r="A3" s="389"/>
      <c r="B3" s="390"/>
      <c r="C3" s="107" t="s">
        <v>34</v>
      </c>
      <c r="D3" s="107" t="s">
        <v>35</v>
      </c>
      <c r="E3" s="108" t="s">
        <v>75</v>
      </c>
      <c r="F3" s="109" t="s">
        <v>76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384" t="s">
        <v>92</v>
      </c>
      <c r="B4" s="385"/>
      <c r="C4" s="110"/>
      <c r="D4" s="110"/>
      <c r="E4" s="111">
        <f>+E5+E8</f>
        <v>0</v>
      </c>
      <c r="F4" s="112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3"/>
      <c r="B5" s="171" t="s">
        <v>93</v>
      </c>
      <c r="C5" s="84">
        <f>+C6+C7</f>
        <v>0</v>
      </c>
      <c r="D5" s="84">
        <f>+D6+D7</f>
        <v>0</v>
      </c>
      <c r="E5" s="115">
        <f>+E6+E7</f>
        <v>0</v>
      </c>
      <c r="F5" s="116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3"/>
      <c r="B6" s="117" t="s">
        <v>94</v>
      </c>
      <c r="C6" s="104">
        <v>0</v>
      </c>
      <c r="D6" s="104">
        <v>0</v>
      </c>
      <c r="E6" s="85">
        <f>+(C6+D6)/2</f>
        <v>0</v>
      </c>
      <c r="F6" s="118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377"/>
      <c r="B7" s="117" t="s">
        <v>95</v>
      </c>
      <c r="C7" s="104">
        <v>0</v>
      </c>
      <c r="D7" s="104">
        <v>0</v>
      </c>
      <c r="E7" s="85">
        <f>+(C7+D7)/2</f>
        <v>0</v>
      </c>
      <c r="F7" s="118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378"/>
      <c r="B8" s="171" t="s">
        <v>182</v>
      </c>
      <c r="C8" s="170">
        <f>+C9+C10+C11+C12</f>
        <v>0</v>
      </c>
      <c r="D8" s="170">
        <f>+D9+D10+D11+D12</f>
        <v>0</v>
      </c>
      <c r="E8" s="170">
        <f>SUM(E9:E12)</f>
        <v>0</v>
      </c>
      <c r="F8" s="168">
        <f>SUM(F9:F12)</f>
        <v>0</v>
      </c>
      <c r="G8" s="1"/>
      <c r="H8" s="1"/>
      <c r="I8" s="1"/>
    </row>
    <row r="9" spans="1:13" ht="18" x14ac:dyDescent="0.2">
      <c r="A9" s="379"/>
      <c r="B9" s="119">
        <v>2015</v>
      </c>
      <c r="C9" s="104">
        <v>0</v>
      </c>
      <c r="D9" s="104">
        <v>0</v>
      </c>
      <c r="E9" s="127">
        <f>+(C9+D9)/2</f>
        <v>0</v>
      </c>
      <c r="F9" s="120">
        <f>E9/1.035</f>
        <v>0</v>
      </c>
      <c r="G9" s="1"/>
      <c r="H9" s="1"/>
      <c r="I9" s="1"/>
    </row>
    <row r="10" spans="1:13" ht="18" x14ac:dyDescent="0.2">
      <c r="A10" s="121"/>
      <c r="B10" s="119">
        <f>+B9+1</f>
        <v>2016</v>
      </c>
      <c r="C10" s="104">
        <v>0</v>
      </c>
      <c r="D10" s="104">
        <v>0</v>
      </c>
      <c r="E10" s="127">
        <f>+(C10+D10)/2</f>
        <v>0</v>
      </c>
      <c r="F10" s="122">
        <f>E10/1.035^2</f>
        <v>0</v>
      </c>
      <c r="G10" s="1"/>
      <c r="H10" s="1"/>
      <c r="I10" s="1"/>
    </row>
    <row r="11" spans="1:13" ht="18" x14ac:dyDescent="0.2">
      <c r="A11" s="121"/>
      <c r="B11" s="119">
        <f>+B10+1</f>
        <v>2017</v>
      </c>
      <c r="C11" s="185">
        <v>0</v>
      </c>
      <c r="D11" s="185">
        <v>0</v>
      </c>
      <c r="E11" s="127">
        <f>+(C11+D11)/2</f>
        <v>0</v>
      </c>
      <c r="F11" s="122">
        <f>E11/1.035^3</f>
        <v>0</v>
      </c>
      <c r="G11" s="1"/>
      <c r="H11" s="1"/>
      <c r="I11" s="1"/>
    </row>
    <row r="12" spans="1:13" ht="18.75" thickBot="1" x14ac:dyDescent="0.25">
      <c r="A12" s="121"/>
      <c r="B12" s="119">
        <f>+B11+1</f>
        <v>2018</v>
      </c>
      <c r="C12" s="185">
        <v>0</v>
      </c>
      <c r="D12" s="185">
        <v>0</v>
      </c>
      <c r="E12" s="127">
        <f>+(C12+D12)/2</f>
        <v>0</v>
      </c>
      <c r="F12" s="122">
        <f>E12/1.035^4</f>
        <v>0</v>
      </c>
      <c r="G12" s="1"/>
      <c r="H12" s="1"/>
      <c r="I12" s="1"/>
    </row>
    <row r="13" spans="1:13" ht="21" customHeight="1" thickBot="1" x14ac:dyDescent="0.25">
      <c r="A13" s="391" t="s">
        <v>96</v>
      </c>
      <c r="B13" s="392"/>
      <c r="C13" s="392"/>
      <c r="D13" s="392"/>
      <c r="E13" s="392"/>
      <c r="F13" s="393"/>
    </row>
    <row r="14" spans="1:13" ht="15.75" x14ac:dyDescent="0.25">
      <c r="A14" s="123"/>
      <c r="B14" s="124" t="s">
        <v>97</v>
      </c>
      <c r="C14" s="124" t="s">
        <v>37</v>
      </c>
      <c r="D14" s="124" t="s">
        <v>36</v>
      </c>
      <c r="E14" s="125" t="s">
        <v>98</v>
      </c>
      <c r="F14" s="126" t="s">
        <v>99</v>
      </c>
    </row>
    <row r="15" spans="1:13" s="10" customFormat="1" ht="15.75" x14ac:dyDescent="0.2">
      <c r="A15" s="179" t="s">
        <v>25</v>
      </c>
      <c r="B15" s="177"/>
      <c r="C15" s="180"/>
      <c r="D15" s="181"/>
      <c r="E15" s="85">
        <f>+C15*D15</f>
        <v>0</v>
      </c>
      <c r="F15" s="182"/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79" t="s">
        <v>26</v>
      </c>
      <c r="B16" s="177"/>
      <c r="C16" s="180"/>
      <c r="D16" s="181"/>
      <c r="E16" s="85">
        <f>+C16*D16</f>
        <v>0</v>
      </c>
      <c r="F16" s="182"/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79" t="s">
        <v>38</v>
      </c>
      <c r="B17" s="177"/>
      <c r="C17" s="180"/>
      <c r="D17" s="181"/>
      <c r="E17" s="85">
        <f>+C17*D17</f>
        <v>0</v>
      </c>
      <c r="F17" s="182"/>
      <c r="G17" s="9"/>
      <c r="H17" s="9"/>
      <c r="I17" s="9"/>
      <c r="J17" s="9"/>
      <c r="K17" s="9"/>
      <c r="L17" s="9"/>
      <c r="M17" s="9"/>
    </row>
    <row r="18" spans="1:13" s="10" customFormat="1" ht="15.75" x14ac:dyDescent="0.2">
      <c r="A18" s="183" t="s">
        <v>69</v>
      </c>
      <c r="B18" s="177"/>
      <c r="C18" s="180"/>
      <c r="D18" s="181"/>
      <c r="E18" s="127">
        <f>+C18*D18</f>
        <v>0</v>
      </c>
      <c r="F18" s="182"/>
      <c r="G18" s="9"/>
      <c r="H18" s="9"/>
      <c r="I18" s="9"/>
      <c r="J18" s="9"/>
      <c r="K18" s="9"/>
      <c r="L18" s="9"/>
      <c r="M18" s="9"/>
    </row>
    <row r="19" spans="1:13" s="10" customFormat="1" ht="15.75" x14ac:dyDescent="0.2">
      <c r="A19" s="183" t="s">
        <v>27</v>
      </c>
      <c r="B19" s="177"/>
      <c r="C19" s="180"/>
      <c r="D19" s="181"/>
      <c r="E19" s="127">
        <f>+C19*D19</f>
        <v>0</v>
      </c>
      <c r="F19" s="182"/>
      <c r="G19" s="9"/>
      <c r="H19" s="9"/>
      <c r="I19" s="9"/>
      <c r="J19" s="9"/>
      <c r="K19" s="9"/>
      <c r="L19" s="9"/>
      <c r="M19" s="9"/>
    </row>
    <row r="20" spans="1:13" ht="32.25" customHeight="1" thickBot="1" x14ac:dyDescent="0.25">
      <c r="A20" s="394" t="s">
        <v>100</v>
      </c>
      <c r="B20" s="395"/>
      <c r="C20" s="386"/>
      <c r="D20" s="387"/>
      <c r="E20" s="387"/>
      <c r="F20" s="388"/>
    </row>
    <row r="21" spans="1:13" ht="25.5" customHeight="1" thickBot="1" x14ac:dyDescent="0.25">
      <c r="A21" s="371" t="s">
        <v>101</v>
      </c>
      <c r="B21" s="372"/>
      <c r="C21" s="372"/>
      <c r="D21" s="372"/>
      <c r="E21" s="372"/>
      <c r="F21" s="373"/>
    </row>
    <row r="22" spans="1:13" s="2" customFormat="1" ht="18" customHeight="1" thickBot="1" x14ac:dyDescent="0.25">
      <c r="A22" s="374" t="s">
        <v>92</v>
      </c>
      <c r="B22" s="375"/>
      <c r="C22" s="128"/>
      <c r="D22" s="128"/>
      <c r="E22" s="111">
        <f>+E23+E28</f>
        <v>0</v>
      </c>
      <c r="F22" s="112">
        <f>+F23+F28</f>
        <v>0</v>
      </c>
      <c r="G22" s="7"/>
      <c r="H22" s="7"/>
      <c r="I22" s="7"/>
      <c r="J22" s="8"/>
      <c r="K22" s="8"/>
      <c r="L22" s="8"/>
      <c r="M22" s="8"/>
    </row>
    <row r="23" spans="1:13" s="2" customFormat="1" ht="18.75" customHeight="1" x14ac:dyDescent="0.2">
      <c r="A23" s="129"/>
      <c r="B23" s="130" t="str">
        <f>B5</f>
        <v>Az aktuális évben</v>
      </c>
      <c r="C23" s="131"/>
      <c r="D23" s="132"/>
      <c r="E23" s="133">
        <f>SUM(E24:E27)</f>
        <v>0</v>
      </c>
      <c r="F23" s="116">
        <f>SUM(F24:F27)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134"/>
      <c r="B24" s="135" t="s">
        <v>102</v>
      </c>
      <c r="C24" s="376"/>
      <c r="D24" s="376"/>
      <c r="E24" s="104">
        <v>0</v>
      </c>
      <c r="F24" s="136">
        <f>+E24</f>
        <v>0</v>
      </c>
      <c r="G24" s="7"/>
      <c r="H24" s="7"/>
      <c r="I24" s="7"/>
      <c r="J24" s="8"/>
      <c r="K24" s="8"/>
      <c r="L24" s="8"/>
      <c r="M24" s="8"/>
    </row>
    <row r="25" spans="1:13" s="2" customFormat="1" ht="50.25" customHeight="1" x14ac:dyDescent="0.2">
      <c r="A25" s="134"/>
      <c r="B25" s="135" t="s">
        <v>103</v>
      </c>
      <c r="C25" s="380"/>
      <c r="D25" s="376"/>
      <c r="E25" s="104">
        <v>0</v>
      </c>
      <c r="F25" s="136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37.5" customHeight="1" x14ac:dyDescent="0.2">
      <c r="A26" s="134"/>
      <c r="B26" s="135" t="s">
        <v>104</v>
      </c>
      <c r="C26" s="380"/>
      <c r="D26" s="376"/>
      <c r="E26" s="104">
        <v>0</v>
      </c>
      <c r="F26" s="136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49.5" customHeight="1" x14ac:dyDescent="0.2">
      <c r="A27" s="134"/>
      <c r="B27" s="135" t="s">
        <v>105</v>
      </c>
      <c r="C27" s="380"/>
      <c r="D27" s="376"/>
      <c r="E27" s="104">
        <v>0</v>
      </c>
      <c r="F27" s="136">
        <f>+E27</f>
        <v>0</v>
      </c>
      <c r="G27" s="7"/>
      <c r="H27" s="7"/>
      <c r="I27" s="7"/>
      <c r="J27" s="8"/>
      <c r="K27" s="8"/>
      <c r="L27" s="8"/>
      <c r="M27" s="8"/>
    </row>
    <row r="28" spans="1:13" ht="18" customHeight="1" x14ac:dyDescent="0.2">
      <c r="A28" s="121"/>
      <c r="B28" s="401" t="s">
        <v>182</v>
      </c>
      <c r="C28" s="402"/>
      <c r="D28" s="110"/>
      <c r="E28" s="170">
        <f>SUM(E29:E32)</f>
        <v>0</v>
      </c>
      <c r="F28" s="169">
        <f>SUM(F29:F32)</f>
        <v>0</v>
      </c>
      <c r="G28" s="1"/>
      <c r="H28" s="1"/>
      <c r="I28" s="1"/>
    </row>
    <row r="29" spans="1:13" ht="18" x14ac:dyDescent="0.2">
      <c r="A29" s="121"/>
      <c r="B29" s="119">
        <v>2015</v>
      </c>
      <c r="C29" s="380"/>
      <c r="D29" s="376"/>
      <c r="E29" s="104">
        <v>0</v>
      </c>
      <c r="F29" s="137">
        <f>E29/1.035</f>
        <v>0</v>
      </c>
      <c r="G29" s="1"/>
      <c r="H29" s="1"/>
      <c r="I29" s="1"/>
    </row>
    <row r="30" spans="1:13" ht="18" x14ac:dyDescent="0.2">
      <c r="A30" s="121"/>
      <c r="B30" s="119">
        <f>+B29+1</f>
        <v>2016</v>
      </c>
      <c r="C30" s="186"/>
      <c r="D30" s="187"/>
      <c r="E30" s="185">
        <v>0</v>
      </c>
      <c r="F30" s="138">
        <f>E30/1.035^2</f>
        <v>0</v>
      </c>
      <c r="G30" s="1"/>
      <c r="H30" s="1"/>
      <c r="I30" s="1"/>
    </row>
    <row r="31" spans="1:13" ht="18" x14ac:dyDescent="0.2">
      <c r="A31" s="121"/>
      <c r="B31" s="119">
        <f t="shared" ref="B31:B32" si="0">+B30+1</f>
        <v>2017</v>
      </c>
      <c r="C31" s="186"/>
      <c r="D31" s="187"/>
      <c r="E31" s="185">
        <v>0</v>
      </c>
      <c r="F31" s="138">
        <f>E31/1.035^3</f>
        <v>0</v>
      </c>
      <c r="G31" s="1"/>
      <c r="H31" s="1"/>
      <c r="I31" s="1"/>
    </row>
    <row r="32" spans="1:13" ht="18" x14ac:dyDescent="0.2">
      <c r="A32" s="121"/>
      <c r="B32" s="119">
        <f t="shared" si="0"/>
        <v>2018</v>
      </c>
      <c r="C32" s="380"/>
      <c r="D32" s="376"/>
      <c r="E32" s="104">
        <v>0</v>
      </c>
      <c r="F32" s="138">
        <f>E32/1.035^4</f>
        <v>0</v>
      </c>
      <c r="G32" s="1"/>
      <c r="H32" s="1"/>
      <c r="I32" s="1"/>
    </row>
    <row r="33" spans="1:14" s="2" customFormat="1" ht="39.75" customHeight="1" thickBot="1" x14ac:dyDescent="0.25">
      <c r="A33" s="408" t="s">
        <v>100</v>
      </c>
      <c r="B33" s="409"/>
      <c r="C33" s="386"/>
      <c r="D33" s="387"/>
      <c r="E33" s="387"/>
      <c r="F33" s="388"/>
      <c r="G33" s="4"/>
      <c r="H33" s="4"/>
      <c r="I33" s="4"/>
      <c r="J33" s="11"/>
      <c r="K33" s="8"/>
      <c r="L33" s="8"/>
      <c r="M33" s="8"/>
    </row>
    <row r="34" spans="1:14" s="2" customFormat="1" ht="9" customHeight="1" thickBot="1" x14ac:dyDescent="0.25">
      <c r="A34" s="37"/>
      <c r="B34" s="38"/>
      <c r="C34" s="39"/>
      <c r="D34" s="39"/>
      <c r="E34" s="39"/>
      <c r="F34" s="40"/>
      <c r="G34" s="4"/>
      <c r="H34" s="4"/>
      <c r="I34" s="4"/>
      <c r="J34" s="11"/>
      <c r="K34" s="8"/>
      <c r="L34" s="8"/>
      <c r="M34" s="8"/>
    </row>
    <row r="35" spans="1:14" s="2" customFormat="1" ht="33" customHeight="1" thickBot="1" x14ac:dyDescent="0.25">
      <c r="A35" s="410" t="s">
        <v>106</v>
      </c>
      <c r="B35" s="411"/>
      <c r="C35" s="411"/>
      <c r="D35" s="411"/>
      <c r="E35" s="411"/>
      <c r="F35" s="412"/>
      <c r="G35" s="4"/>
      <c r="H35" s="4"/>
      <c r="I35" s="4"/>
      <c r="J35" s="11"/>
      <c r="K35" s="8"/>
      <c r="L35" s="8"/>
      <c r="M35" s="8"/>
    </row>
    <row r="36" spans="1:14" s="2" customFormat="1" ht="18.75" thickBot="1" x14ac:dyDescent="0.25">
      <c r="A36" s="415"/>
      <c r="B36" s="416"/>
      <c r="C36" s="139" t="s">
        <v>34</v>
      </c>
      <c r="D36" s="139" t="s">
        <v>35</v>
      </c>
      <c r="E36" s="140" t="s">
        <v>75</v>
      </c>
      <c r="F36" s="141" t="s">
        <v>76</v>
      </c>
      <c r="G36" s="7"/>
      <c r="H36" s="7"/>
      <c r="I36" s="7"/>
      <c r="J36" s="8"/>
      <c r="K36" s="8"/>
      <c r="L36" s="8"/>
      <c r="M36" s="8"/>
    </row>
    <row r="37" spans="1:14" s="2" customFormat="1" ht="18.75" thickBot="1" x14ac:dyDescent="0.25">
      <c r="A37" s="413" t="s">
        <v>92</v>
      </c>
      <c r="B37" s="414"/>
      <c r="C37" s="110"/>
      <c r="D37" s="110"/>
      <c r="E37" s="111">
        <f>+E38+E41</f>
        <v>5824908232</v>
      </c>
      <c r="F37" s="112">
        <f>+F38+F41</f>
        <v>5348837329.7583485</v>
      </c>
      <c r="G37" s="7"/>
      <c r="H37" s="7"/>
      <c r="I37" s="7"/>
      <c r="J37" s="8"/>
      <c r="K37" s="8"/>
      <c r="L37" s="8"/>
      <c r="M37" s="8"/>
    </row>
    <row r="38" spans="1:14" s="2" customFormat="1" ht="18" customHeight="1" x14ac:dyDescent="0.2">
      <c r="A38" s="429"/>
      <c r="B38" s="114" t="str">
        <f>B5</f>
        <v>Az aktuális évben</v>
      </c>
      <c r="C38" s="84">
        <f>+C39+C40</f>
        <v>0</v>
      </c>
      <c r="D38" s="84">
        <f>+D39+D40</f>
        <v>0</v>
      </c>
      <c r="E38" s="115">
        <f>+E39+E40</f>
        <v>0</v>
      </c>
      <c r="F38" s="116">
        <f>+F39+F40</f>
        <v>0</v>
      </c>
      <c r="G38" s="7"/>
      <c r="H38" s="7"/>
      <c r="I38" s="7"/>
      <c r="J38" s="8"/>
      <c r="K38" s="8"/>
      <c r="L38" s="8"/>
      <c r="M38" s="8"/>
    </row>
    <row r="39" spans="1:14" s="2" customFormat="1" ht="18" x14ac:dyDescent="0.2">
      <c r="A39" s="430"/>
      <c r="B39" s="117" t="s">
        <v>94</v>
      </c>
      <c r="C39" s="104">
        <v>0</v>
      </c>
      <c r="D39" s="104">
        <v>0</v>
      </c>
      <c r="E39" s="85">
        <f>+(C39+D39)/2</f>
        <v>0</v>
      </c>
      <c r="F39" s="118">
        <f>+E39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">
      <c r="A40" s="430"/>
      <c r="B40" s="117" t="s">
        <v>95</v>
      </c>
      <c r="C40" s="104">
        <v>0</v>
      </c>
      <c r="D40" s="104">
        <v>0</v>
      </c>
      <c r="E40" s="85">
        <f>+(C40+D40)/2</f>
        <v>0</v>
      </c>
      <c r="F40" s="118">
        <f>+E40</f>
        <v>0</v>
      </c>
      <c r="G40" s="7"/>
      <c r="H40" s="7"/>
      <c r="I40" s="7"/>
      <c r="J40" s="8"/>
      <c r="K40" s="8"/>
      <c r="L40" s="8"/>
      <c r="M40" s="8"/>
    </row>
    <row r="41" spans="1:14" ht="18" x14ac:dyDescent="0.2">
      <c r="A41" s="430"/>
      <c r="B41" s="171" t="s">
        <v>182</v>
      </c>
      <c r="C41" s="170">
        <f>+C42+C43+C44+C45</f>
        <v>5824908232</v>
      </c>
      <c r="D41" s="170">
        <f>+D42+D43+D44+D45</f>
        <v>5824908232</v>
      </c>
      <c r="E41" s="170">
        <f>SUM(E42:E45)</f>
        <v>5824908232</v>
      </c>
      <c r="F41" s="168">
        <f>SUM(F42:F45)</f>
        <v>5348837329.7583485</v>
      </c>
      <c r="G41" s="1"/>
      <c r="H41" s="1"/>
      <c r="I41" s="1"/>
    </row>
    <row r="42" spans="1:14" ht="18" x14ac:dyDescent="0.2">
      <c r="A42" s="430"/>
      <c r="B42" s="119">
        <v>2016</v>
      </c>
      <c r="C42" s="104">
        <v>1456227058</v>
      </c>
      <c r="D42" s="195">
        <v>1456227058</v>
      </c>
      <c r="E42" s="127">
        <f>+(C42+D42)/2</f>
        <v>1456227058</v>
      </c>
      <c r="F42" s="120">
        <f>E42/1.035</f>
        <v>1406982664.7342997</v>
      </c>
      <c r="G42" s="1"/>
      <c r="H42" s="1"/>
      <c r="I42" s="1"/>
    </row>
    <row r="43" spans="1:14" ht="18" x14ac:dyDescent="0.2">
      <c r="A43" s="431"/>
      <c r="B43" s="167">
        <f>+B42+1</f>
        <v>2017</v>
      </c>
      <c r="C43" s="195">
        <v>1456227058</v>
      </c>
      <c r="D43" s="195">
        <v>1456227058</v>
      </c>
      <c r="E43" s="127">
        <f>+(C43+D43)/2</f>
        <v>1456227058</v>
      </c>
      <c r="F43" s="120">
        <f>E43/1.035^2</f>
        <v>1359403540.8060865</v>
      </c>
      <c r="G43" s="1"/>
      <c r="H43" s="1"/>
      <c r="I43" s="1"/>
    </row>
    <row r="44" spans="1:14" ht="18" x14ac:dyDescent="0.2">
      <c r="A44" s="188"/>
      <c r="B44" s="167">
        <f t="shared" ref="B44:B45" si="1">+B43+1</f>
        <v>2018</v>
      </c>
      <c r="C44" s="195">
        <v>1456227058</v>
      </c>
      <c r="D44" s="195">
        <v>1456227058</v>
      </c>
      <c r="E44" s="127">
        <f>+(C44+D44)/2</f>
        <v>1456227058</v>
      </c>
      <c r="F44" s="120">
        <f>E44/1.035^3</f>
        <v>1313433372.7595041</v>
      </c>
      <c r="G44" s="1"/>
      <c r="H44" s="1"/>
      <c r="I44" s="1"/>
    </row>
    <row r="45" spans="1:14" ht="18" x14ac:dyDescent="0.2">
      <c r="A45" s="188"/>
      <c r="B45" s="167">
        <f t="shared" si="1"/>
        <v>2019</v>
      </c>
      <c r="C45" s="195">
        <v>1456227058</v>
      </c>
      <c r="D45" s="195">
        <v>1456227058</v>
      </c>
      <c r="E45" s="127">
        <f>+(C45+D45)/2</f>
        <v>1456227058</v>
      </c>
      <c r="F45" s="120">
        <f>E45/1.035^4</f>
        <v>1269017751.4584582</v>
      </c>
      <c r="G45" s="1"/>
      <c r="H45" s="1"/>
      <c r="I45" s="1"/>
    </row>
    <row r="46" spans="1:14" ht="21" customHeight="1" thickBot="1" x14ac:dyDescent="0.25">
      <c r="A46" s="417" t="s">
        <v>107</v>
      </c>
      <c r="B46" s="418"/>
      <c r="C46" s="418"/>
      <c r="D46" s="418"/>
      <c r="E46" s="418"/>
      <c r="F46" s="419"/>
    </row>
    <row r="47" spans="1:14" s="6" customFormat="1" ht="15.75" x14ac:dyDescent="0.25">
      <c r="A47" s="142"/>
      <c r="B47" s="143" t="s">
        <v>97</v>
      </c>
      <c r="C47" s="143" t="s">
        <v>37</v>
      </c>
      <c r="D47" s="143" t="s">
        <v>36</v>
      </c>
      <c r="E47" s="144" t="s">
        <v>98</v>
      </c>
      <c r="F47" s="145" t="s">
        <v>99</v>
      </c>
      <c r="N47"/>
    </row>
    <row r="48" spans="1:14" s="6" customFormat="1" ht="15.75" x14ac:dyDescent="0.2">
      <c r="A48" s="146" t="s">
        <v>25</v>
      </c>
      <c r="B48" s="194" t="s">
        <v>186</v>
      </c>
      <c r="C48" s="194">
        <v>4919</v>
      </c>
      <c r="D48" s="194">
        <f>234000-180000</f>
        <v>54000</v>
      </c>
      <c r="E48" s="85">
        <f>+C48*D48</f>
        <v>265626000</v>
      </c>
      <c r="F48" s="147"/>
      <c r="N48"/>
    </row>
    <row r="49" spans="1:14" s="6" customFormat="1" ht="15.75" x14ac:dyDescent="0.2">
      <c r="A49" s="146" t="s">
        <v>26</v>
      </c>
      <c r="B49" s="194" t="s">
        <v>187</v>
      </c>
      <c r="C49" s="194">
        <v>888</v>
      </c>
      <c r="D49" s="194">
        <f>351000-270000</f>
        <v>81000</v>
      </c>
      <c r="E49" s="85">
        <f>+C49*D49</f>
        <v>71928000</v>
      </c>
      <c r="F49" s="147"/>
      <c r="N49"/>
    </row>
    <row r="50" spans="1:14" s="6" customFormat="1" ht="15.75" x14ac:dyDescent="0.2">
      <c r="A50" s="146" t="s">
        <v>38</v>
      </c>
      <c r="B50" s="194" t="s">
        <v>188</v>
      </c>
      <c r="C50" s="194">
        <v>536</v>
      </c>
      <c r="D50" s="194">
        <f>325000-250000</f>
        <v>75000</v>
      </c>
      <c r="E50" s="85">
        <f>+C50*D50</f>
        <v>40200000</v>
      </c>
      <c r="F50" s="147"/>
      <c r="N50"/>
    </row>
    <row r="51" spans="1:14" s="6" customFormat="1" ht="15.75" x14ac:dyDescent="0.2">
      <c r="A51" s="146" t="s">
        <v>69</v>
      </c>
      <c r="B51" s="194" t="s">
        <v>189</v>
      </c>
      <c r="C51" s="194">
        <v>6310</v>
      </c>
      <c r="D51" s="194">
        <f>234000-180000</f>
        <v>54000</v>
      </c>
      <c r="E51" s="85">
        <f>+C51*D51</f>
        <v>340740000</v>
      </c>
      <c r="F51" s="147"/>
      <c r="N51"/>
    </row>
    <row r="52" spans="1:14" s="6" customFormat="1" ht="15.75" x14ac:dyDescent="0.2">
      <c r="A52" s="191" t="s">
        <v>70</v>
      </c>
      <c r="B52" s="194" t="s">
        <v>190</v>
      </c>
      <c r="C52" s="194">
        <v>41</v>
      </c>
      <c r="D52" s="194">
        <f>455000-350000</f>
        <v>105000</v>
      </c>
      <c r="E52" s="192">
        <f>+C52*D52</f>
        <v>4305000</v>
      </c>
      <c r="F52" s="190"/>
      <c r="N52"/>
    </row>
    <row r="53" spans="1:14" s="6" customFormat="1" ht="15.75" x14ac:dyDescent="0.2">
      <c r="A53" s="193" t="s">
        <v>194</v>
      </c>
      <c r="B53" s="194" t="s">
        <v>191</v>
      </c>
      <c r="C53" s="194">
        <v>707</v>
      </c>
      <c r="D53" s="194">
        <f>351000-270000</f>
        <v>81000</v>
      </c>
      <c r="E53" s="192">
        <f t="shared" ref="E53:E111" si="2">+C53*D53</f>
        <v>57267000</v>
      </c>
      <c r="F53" s="147"/>
      <c r="N53"/>
    </row>
    <row r="54" spans="1:14" s="6" customFormat="1" ht="15.75" x14ac:dyDescent="0.2">
      <c r="A54" s="193" t="s">
        <v>199</v>
      </c>
      <c r="B54" s="194" t="s">
        <v>192</v>
      </c>
      <c r="C54" s="194">
        <v>241</v>
      </c>
      <c r="D54" s="194">
        <f>26000-20000</f>
        <v>6000</v>
      </c>
      <c r="E54" s="192">
        <f t="shared" si="2"/>
        <v>1446000</v>
      </c>
      <c r="F54" s="147"/>
      <c r="N54"/>
    </row>
    <row r="55" spans="1:14" s="6" customFormat="1" ht="15.75" x14ac:dyDescent="0.2">
      <c r="A55" s="193" t="s">
        <v>200</v>
      </c>
      <c r="B55" s="194" t="s">
        <v>193</v>
      </c>
      <c r="C55" s="194">
        <v>1</v>
      </c>
      <c r="D55" s="194">
        <f>130000-100000</f>
        <v>30000</v>
      </c>
      <c r="E55" s="192">
        <f t="shared" si="2"/>
        <v>30000</v>
      </c>
      <c r="F55" s="147"/>
      <c r="N55"/>
    </row>
    <row r="56" spans="1:14" s="6" customFormat="1" ht="15.75" x14ac:dyDescent="0.2">
      <c r="A56" s="193" t="s">
        <v>201</v>
      </c>
      <c r="B56" s="194" t="s">
        <v>195</v>
      </c>
      <c r="C56" s="194">
        <v>1</v>
      </c>
      <c r="D56" s="194">
        <f>26000-20000</f>
        <v>6000</v>
      </c>
      <c r="E56" s="192">
        <f t="shared" si="2"/>
        <v>6000</v>
      </c>
      <c r="F56" s="147"/>
      <c r="N56"/>
    </row>
    <row r="57" spans="1:14" s="6" customFormat="1" ht="15.75" x14ac:dyDescent="0.2">
      <c r="A57" s="193" t="s">
        <v>202</v>
      </c>
      <c r="B57" s="194" t="s">
        <v>196</v>
      </c>
      <c r="C57" s="194">
        <v>206</v>
      </c>
      <c r="D57" s="194">
        <f>234000-180000</f>
        <v>54000</v>
      </c>
      <c r="E57" s="192">
        <f t="shared" si="2"/>
        <v>11124000</v>
      </c>
      <c r="F57" s="147"/>
      <c r="N57"/>
    </row>
    <row r="58" spans="1:14" s="6" customFormat="1" ht="15.75" x14ac:dyDescent="0.2">
      <c r="A58" s="193" t="s">
        <v>203</v>
      </c>
      <c r="B58" s="194" t="s">
        <v>197</v>
      </c>
      <c r="C58" s="194">
        <v>11</v>
      </c>
      <c r="D58" s="194">
        <f>130000-100000</f>
        <v>30000</v>
      </c>
      <c r="E58" s="192">
        <f t="shared" si="2"/>
        <v>330000</v>
      </c>
      <c r="F58" s="147"/>
      <c r="N58"/>
    </row>
    <row r="59" spans="1:14" s="6" customFormat="1" ht="15.75" x14ac:dyDescent="0.2">
      <c r="A59" s="193" t="s">
        <v>204</v>
      </c>
      <c r="B59" s="194" t="s">
        <v>198</v>
      </c>
      <c r="C59" s="194">
        <v>22</v>
      </c>
      <c r="D59" s="194">
        <f>130000-100000</f>
        <v>30000</v>
      </c>
      <c r="E59" s="192">
        <f t="shared" si="2"/>
        <v>660000</v>
      </c>
      <c r="F59" s="147"/>
      <c r="N59"/>
    </row>
    <row r="60" spans="1:14" s="6" customFormat="1" ht="15.75" x14ac:dyDescent="0.2">
      <c r="A60" s="193" t="s">
        <v>211</v>
      </c>
      <c r="B60" s="194" t="s">
        <v>205</v>
      </c>
      <c r="C60" s="194">
        <v>6</v>
      </c>
      <c r="D60" s="194">
        <f>351000-270000</f>
        <v>81000</v>
      </c>
      <c r="E60" s="192">
        <f t="shared" si="2"/>
        <v>486000</v>
      </c>
      <c r="F60" s="147"/>
      <c r="N60"/>
    </row>
    <row r="61" spans="1:14" s="6" customFormat="1" ht="15.75" x14ac:dyDescent="0.2">
      <c r="A61" s="193" t="s">
        <v>212</v>
      </c>
      <c r="B61" s="194" t="s">
        <v>206</v>
      </c>
      <c r="C61" s="194">
        <v>6626</v>
      </c>
      <c r="D61" s="194">
        <f>270000-180000</f>
        <v>90000</v>
      </c>
      <c r="E61" s="192">
        <f t="shared" si="2"/>
        <v>596340000</v>
      </c>
      <c r="F61" s="147"/>
      <c r="N61"/>
    </row>
    <row r="62" spans="1:14" s="6" customFormat="1" ht="15.75" x14ac:dyDescent="0.2">
      <c r="A62" s="193" t="s">
        <v>213</v>
      </c>
      <c r="B62" s="194" t="s">
        <v>207</v>
      </c>
      <c r="C62" s="194">
        <v>1</v>
      </c>
      <c r="D62" s="194">
        <f>11700-9000</f>
        <v>2700</v>
      </c>
      <c r="E62" s="192">
        <f t="shared" si="2"/>
        <v>2700</v>
      </c>
      <c r="F62" s="147"/>
      <c r="N62"/>
    </row>
    <row r="63" spans="1:14" s="6" customFormat="1" ht="15.75" x14ac:dyDescent="0.2">
      <c r="A63" s="193" t="s">
        <v>214</v>
      </c>
      <c r="B63" s="194" t="s">
        <v>208</v>
      </c>
      <c r="C63" s="194">
        <v>1</v>
      </c>
      <c r="D63" s="194">
        <f>58500-45000</f>
        <v>13500</v>
      </c>
      <c r="E63" s="192">
        <f t="shared" si="2"/>
        <v>13500</v>
      </c>
      <c r="F63" s="147"/>
      <c r="N63"/>
    </row>
    <row r="64" spans="1:14" s="6" customFormat="1" ht="15.75" x14ac:dyDescent="0.2">
      <c r="A64" s="193" t="s">
        <v>215</v>
      </c>
      <c r="B64" s="194" t="s">
        <v>209</v>
      </c>
      <c r="C64" s="194">
        <v>1</v>
      </c>
      <c r="D64" s="194">
        <f>58500-45000</f>
        <v>13500</v>
      </c>
      <c r="E64" s="192">
        <f t="shared" si="2"/>
        <v>13500</v>
      </c>
      <c r="F64" s="147"/>
      <c r="N64"/>
    </row>
    <row r="65" spans="1:14" s="6" customFormat="1" ht="15.75" x14ac:dyDescent="0.2">
      <c r="A65" s="193" t="s">
        <v>216</v>
      </c>
      <c r="B65" s="194" t="s">
        <v>210</v>
      </c>
      <c r="C65" s="194">
        <v>1</v>
      </c>
      <c r="D65" s="194">
        <f>26000-20000</f>
        <v>6000</v>
      </c>
      <c r="E65" s="192">
        <f t="shared" si="2"/>
        <v>6000</v>
      </c>
      <c r="F65" s="147"/>
      <c r="N65"/>
    </row>
    <row r="66" spans="1:14" s="6" customFormat="1" ht="15.75" x14ac:dyDescent="0.2">
      <c r="A66" s="193" t="s">
        <v>229</v>
      </c>
      <c r="B66" s="194" t="s">
        <v>217</v>
      </c>
      <c r="C66" s="194">
        <v>1</v>
      </c>
      <c r="D66" s="194">
        <f>130000-100000</f>
        <v>30000</v>
      </c>
      <c r="E66" s="192">
        <f t="shared" si="2"/>
        <v>30000</v>
      </c>
      <c r="F66" s="147"/>
      <c r="N66"/>
    </row>
    <row r="67" spans="1:14" s="6" customFormat="1" ht="15.75" x14ac:dyDescent="0.2">
      <c r="A67" s="193" t="s">
        <v>230</v>
      </c>
      <c r="B67" s="194" t="s">
        <v>218</v>
      </c>
      <c r="C67" s="194">
        <v>1</v>
      </c>
      <c r="D67" s="194">
        <f>130000-100000</f>
        <v>30000</v>
      </c>
      <c r="E67" s="192">
        <f t="shared" si="2"/>
        <v>30000</v>
      </c>
      <c r="F67" s="147"/>
      <c r="N67"/>
    </row>
    <row r="68" spans="1:14" s="6" customFormat="1" ht="15.75" x14ac:dyDescent="0.2">
      <c r="A68" s="193" t="s">
        <v>231</v>
      </c>
      <c r="B68" s="194" t="s">
        <v>219</v>
      </c>
      <c r="C68" s="194">
        <v>1</v>
      </c>
      <c r="D68" s="194">
        <f>11700-9000</f>
        <v>2700</v>
      </c>
      <c r="E68" s="192">
        <f t="shared" si="2"/>
        <v>2700</v>
      </c>
      <c r="F68" s="147"/>
      <c r="N68"/>
    </row>
    <row r="69" spans="1:14" s="6" customFormat="1" ht="15.75" x14ac:dyDescent="0.2">
      <c r="A69" s="193" t="s">
        <v>232</v>
      </c>
      <c r="B69" s="194" t="s">
        <v>220</v>
      </c>
      <c r="C69" s="194">
        <v>1</v>
      </c>
      <c r="D69" s="194">
        <f>58500-45000</f>
        <v>13500</v>
      </c>
      <c r="E69" s="192">
        <f t="shared" si="2"/>
        <v>13500</v>
      </c>
      <c r="F69" s="147"/>
      <c r="N69"/>
    </row>
    <row r="70" spans="1:14" s="6" customFormat="1" ht="15.75" x14ac:dyDescent="0.2">
      <c r="A70" s="193" t="s">
        <v>233</v>
      </c>
      <c r="B70" s="194" t="s">
        <v>221</v>
      </c>
      <c r="C70" s="194">
        <v>1</v>
      </c>
      <c r="D70" s="194">
        <f>58500-45000</f>
        <v>13500</v>
      </c>
      <c r="E70" s="192">
        <f t="shared" si="2"/>
        <v>13500</v>
      </c>
      <c r="F70" s="147"/>
      <c r="N70"/>
    </row>
    <row r="71" spans="1:14" s="6" customFormat="1" ht="15.75" x14ac:dyDescent="0.2">
      <c r="A71" s="193" t="s">
        <v>234</v>
      </c>
      <c r="B71" s="194" t="s">
        <v>222</v>
      </c>
      <c r="C71" s="194">
        <v>1</v>
      </c>
      <c r="D71" s="194">
        <f>11700-9000</f>
        <v>2700</v>
      </c>
      <c r="E71" s="192">
        <f t="shared" si="2"/>
        <v>2700</v>
      </c>
      <c r="F71" s="147"/>
      <c r="N71"/>
    </row>
    <row r="72" spans="1:14" s="6" customFormat="1" ht="15.75" x14ac:dyDescent="0.2">
      <c r="A72" s="193" t="s">
        <v>235</v>
      </c>
      <c r="B72" s="194" t="s">
        <v>223</v>
      </c>
      <c r="C72" s="194">
        <v>1</v>
      </c>
      <c r="D72" s="194">
        <f>58500-45000</f>
        <v>13500</v>
      </c>
      <c r="E72" s="192">
        <f t="shared" si="2"/>
        <v>13500</v>
      </c>
      <c r="F72" s="147"/>
      <c r="N72"/>
    </row>
    <row r="73" spans="1:14" s="6" customFormat="1" ht="15.75" x14ac:dyDescent="0.2">
      <c r="A73" s="193" t="s">
        <v>236</v>
      </c>
      <c r="B73" s="194" t="s">
        <v>224</v>
      </c>
      <c r="C73" s="194">
        <v>1</v>
      </c>
      <c r="D73" s="194">
        <f>58500-45000</f>
        <v>13500</v>
      </c>
      <c r="E73" s="192">
        <f t="shared" si="2"/>
        <v>13500</v>
      </c>
      <c r="F73" s="147"/>
      <c r="N73"/>
    </row>
    <row r="74" spans="1:14" s="6" customFormat="1" ht="15.75" x14ac:dyDescent="0.2">
      <c r="A74" s="193" t="s">
        <v>237</v>
      </c>
      <c r="B74" s="194" t="s">
        <v>225</v>
      </c>
      <c r="C74" s="194">
        <v>1</v>
      </c>
      <c r="D74" s="194">
        <f>39000-30000</f>
        <v>9000</v>
      </c>
      <c r="E74" s="192">
        <f t="shared" si="2"/>
        <v>9000</v>
      </c>
      <c r="F74" s="147"/>
      <c r="N74"/>
    </row>
    <row r="75" spans="1:14" s="6" customFormat="1" ht="15.75" x14ac:dyDescent="0.2">
      <c r="A75" s="193" t="s">
        <v>238</v>
      </c>
      <c r="B75" s="194" t="s">
        <v>226</v>
      </c>
      <c r="C75" s="194">
        <v>1</v>
      </c>
      <c r="D75" s="194">
        <f>260000-200000</f>
        <v>60000</v>
      </c>
      <c r="E75" s="192">
        <f t="shared" si="2"/>
        <v>60000</v>
      </c>
      <c r="F75" s="147"/>
      <c r="N75"/>
    </row>
    <row r="76" spans="1:14" s="6" customFormat="1" ht="15.75" x14ac:dyDescent="0.2">
      <c r="A76" s="193" t="s">
        <v>239</v>
      </c>
      <c r="B76" s="194" t="s">
        <v>227</v>
      </c>
      <c r="C76" s="194">
        <v>1</v>
      </c>
      <c r="D76" s="194">
        <f>260000-200000</f>
        <v>60000</v>
      </c>
      <c r="E76" s="192">
        <f t="shared" si="2"/>
        <v>60000</v>
      </c>
      <c r="F76" s="147"/>
      <c r="N76"/>
    </row>
    <row r="77" spans="1:14" s="6" customFormat="1" ht="15.75" x14ac:dyDescent="0.2">
      <c r="A77" s="193" t="s">
        <v>240</v>
      </c>
      <c r="B77" s="194" t="s">
        <v>228</v>
      </c>
      <c r="C77" s="194">
        <v>1</v>
      </c>
      <c r="D77" s="194">
        <f>26000-20000</f>
        <v>6000</v>
      </c>
      <c r="E77" s="192">
        <f t="shared" si="2"/>
        <v>6000</v>
      </c>
      <c r="F77" s="147"/>
      <c r="N77"/>
    </row>
    <row r="78" spans="1:14" s="6" customFormat="1" ht="15.75" x14ac:dyDescent="0.2">
      <c r="A78" s="193" t="s">
        <v>255</v>
      </c>
      <c r="B78" s="194" t="s">
        <v>241</v>
      </c>
      <c r="C78" s="194">
        <v>1</v>
      </c>
      <c r="D78" s="194">
        <f>130000-100000</f>
        <v>30000</v>
      </c>
      <c r="E78" s="192">
        <f t="shared" si="2"/>
        <v>30000</v>
      </c>
      <c r="F78" s="147"/>
      <c r="N78"/>
    </row>
    <row r="79" spans="1:14" s="6" customFormat="1" ht="15.75" x14ac:dyDescent="0.2">
      <c r="A79" s="193" t="s">
        <v>256</v>
      </c>
      <c r="B79" s="194" t="s">
        <v>242</v>
      </c>
      <c r="C79" s="194">
        <v>1</v>
      </c>
      <c r="D79" s="194">
        <f>130000-100000</f>
        <v>30000</v>
      </c>
      <c r="E79" s="192">
        <f t="shared" si="2"/>
        <v>30000</v>
      </c>
      <c r="F79" s="147"/>
      <c r="N79"/>
    </row>
    <row r="80" spans="1:14" s="6" customFormat="1" ht="15.75" x14ac:dyDescent="0.2">
      <c r="A80" s="193" t="s">
        <v>257</v>
      </c>
      <c r="B80" s="194" t="s">
        <v>243</v>
      </c>
      <c r="C80" s="194">
        <v>1</v>
      </c>
      <c r="D80" s="194">
        <f>26000-20000</f>
        <v>6000</v>
      </c>
      <c r="E80" s="192">
        <f t="shared" si="2"/>
        <v>6000</v>
      </c>
      <c r="F80" s="147"/>
      <c r="N80"/>
    </row>
    <row r="81" spans="1:14" s="6" customFormat="1" ht="15.75" x14ac:dyDescent="0.2">
      <c r="A81" s="193" t="s">
        <v>258</v>
      </c>
      <c r="B81" s="194" t="s">
        <v>244</v>
      </c>
      <c r="C81" s="194">
        <v>1</v>
      </c>
      <c r="D81" s="194">
        <f>130000-100000</f>
        <v>30000</v>
      </c>
      <c r="E81" s="192">
        <f t="shared" si="2"/>
        <v>30000</v>
      </c>
      <c r="F81" s="147"/>
      <c r="N81"/>
    </row>
    <row r="82" spans="1:14" s="6" customFormat="1" ht="15.75" x14ac:dyDescent="0.2">
      <c r="A82" s="193" t="s">
        <v>259</v>
      </c>
      <c r="B82" s="194" t="s">
        <v>245</v>
      </c>
      <c r="C82" s="194">
        <v>1</v>
      </c>
      <c r="D82" s="194">
        <f>26000-20000</f>
        <v>6000</v>
      </c>
      <c r="E82" s="192">
        <f t="shared" si="2"/>
        <v>6000</v>
      </c>
      <c r="F82" s="147"/>
      <c r="N82"/>
    </row>
    <row r="83" spans="1:14" s="6" customFormat="1" ht="15.75" x14ac:dyDescent="0.2">
      <c r="A83" s="193" t="s">
        <v>260</v>
      </c>
      <c r="B83" s="194" t="s">
        <v>246</v>
      </c>
      <c r="C83" s="194">
        <v>1</v>
      </c>
      <c r="D83" s="194">
        <f>234000-180000</f>
        <v>54000</v>
      </c>
      <c r="E83" s="192">
        <f t="shared" si="2"/>
        <v>54000</v>
      </c>
      <c r="F83" s="147"/>
      <c r="N83"/>
    </row>
    <row r="84" spans="1:14" s="6" customFormat="1" ht="15.75" x14ac:dyDescent="0.2">
      <c r="A84" s="193" t="s">
        <v>261</v>
      </c>
      <c r="B84" s="194" t="s">
        <v>247</v>
      </c>
      <c r="C84" s="194">
        <v>1</v>
      </c>
      <c r="D84" s="194">
        <f>130000-100000</f>
        <v>30000</v>
      </c>
      <c r="E84" s="192">
        <f t="shared" si="2"/>
        <v>30000</v>
      </c>
      <c r="F84" s="147"/>
      <c r="N84"/>
    </row>
    <row r="85" spans="1:14" s="6" customFormat="1" ht="15.75" x14ac:dyDescent="0.2">
      <c r="A85" s="193" t="s">
        <v>262</v>
      </c>
      <c r="B85" s="194" t="s">
        <v>248</v>
      </c>
      <c r="C85" s="194">
        <v>1</v>
      </c>
      <c r="D85" s="194">
        <f>130000-100000</f>
        <v>30000</v>
      </c>
      <c r="E85" s="192">
        <f t="shared" si="2"/>
        <v>30000</v>
      </c>
      <c r="F85" s="147"/>
      <c r="N85"/>
    </row>
    <row r="86" spans="1:14" s="6" customFormat="1" ht="15.75" x14ac:dyDescent="0.2">
      <c r="A86" s="193" t="s">
        <v>263</v>
      </c>
      <c r="B86" s="194" t="s">
        <v>249</v>
      </c>
      <c r="C86" s="194">
        <v>1</v>
      </c>
      <c r="D86" s="194">
        <f>351000-270000</f>
        <v>81000</v>
      </c>
      <c r="E86" s="192">
        <f t="shared" si="2"/>
        <v>81000</v>
      </c>
      <c r="F86" s="147"/>
      <c r="N86"/>
    </row>
    <row r="87" spans="1:14" s="6" customFormat="1" ht="15.75" x14ac:dyDescent="0.2">
      <c r="A87" s="193" t="s">
        <v>264</v>
      </c>
      <c r="B87" s="194" t="s">
        <v>250</v>
      </c>
      <c r="C87" s="194">
        <v>4</v>
      </c>
      <c r="D87" s="194">
        <f>90000-9000</f>
        <v>81000</v>
      </c>
      <c r="E87" s="192">
        <f t="shared" si="2"/>
        <v>324000</v>
      </c>
      <c r="F87" s="147"/>
      <c r="N87"/>
    </row>
    <row r="88" spans="1:14" s="6" customFormat="1" ht="15.75" x14ac:dyDescent="0.2">
      <c r="A88" s="193" t="s">
        <v>265</v>
      </c>
      <c r="B88" s="194" t="s">
        <v>251</v>
      </c>
      <c r="C88" s="194">
        <v>25</v>
      </c>
      <c r="D88" s="194">
        <f>135000-45000</f>
        <v>90000</v>
      </c>
      <c r="E88" s="192">
        <f t="shared" si="2"/>
        <v>2250000</v>
      </c>
      <c r="F88" s="147"/>
      <c r="N88"/>
    </row>
    <row r="89" spans="1:14" s="6" customFormat="1" ht="15.75" x14ac:dyDescent="0.2">
      <c r="A89" s="193" t="s">
        <v>266</v>
      </c>
      <c r="B89" s="194" t="s">
        <v>252</v>
      </c>
      <c r="C89" s="194">
        <v>1</v>
      </c>
      <c r="D89" s="194">
        <f>135000-45000</f>
        <v>90000</v>
      </c>
      <c r="E89" s="192">
        <f t="shared" si="2"/>
        <v>90000</v>
      </c>
      <c r="F89" s="147"/>
      <c r="N89"/>
    </row>
    <row r="90" spans="1:14" s="6" customFormat="1" ht="15.75" x14ac:dyDescent="0.2">
      <c r="A90" s="193" t="s">
        <v>267</v>
      </c>
      <c r="B90" s="194" t="s">
        <v>253</v>
      </c>
      <c r="C90" s="194">
        <v>4</v>
      </c>
      <c r="D90" s="194">
        <f>11700-9000</f>
        <v>2700</v>
      </c>
      <c r="E90" s="192">
        <f t="shared" si="2"/>
        <v>10800</v>
      </c>
      <c r="F90" s="147"/>
      <c r="N90"/>
    </row>
    <row r="91" spans="1:14" s="6" customFormat="1" ht="15.75" x14ac:dyDescent="0.2">
      <c r="A91" s="193" t="s">
        <v>268</v>
      </c>
      <c r="B91" s="194" t="s">
        <v>254</v>
      </c>
      <c r="C91" s="194">
        <v>1</v>
      </c>
      <c r="D91" s="194">
        <f>11700-9000</f>
        <v>2700</v>
      </c>
      <c r="E91" s="192">
        <f t="shared" si="2"/>
        <v>2700</v>
      </c>
      <c r="F91" s="147"/>
      <c r="N91"/>
    </row>
    <row r="92" spans="1:14" s="6" customFormat="1" ht="15.75" x14ac:dyDescent="0.2">
      <c r="A92" s="193" t="s">
        <v>289</v>
      </c>
      <c r="B92" s="194" t="s">
        <v>269</v>
      </c>
      <c r="C92" s="194">
        <v>45</v>
      </c>
      <c r="D92" s="194">
        <f>117000-90000</f>
        <v>27000</v>
      </c>
      <c r="E92" s="192">
        <f t="shared" si="2"/>
        <v>1215000</v>
      </c>
      <c r="F92" s="147"/>
      <c r="N92"/>
    </row>
    <row r="93" spans="1:14" s="6" customFormat="1" ht="15.75" x14ac:dyDescent="0.2">
      <c r="A93" s="193" t="s">
        <v>290</v>
      </c>
      <c r="B93" s="194" t="s">
        <v>270</v>
      </c>
      <c r="C93" s="194">
        <v>1</v>
      </c>
      <c r="D93" s="194">
        <f>117000-90000</f>
        <v>27000</v>
      </c>
      <c r="E93" s="192">
        <f t="shared" si="2"/>
        <v>27000</v>
      </c>
      <c r="F93" s="147"/>
      <c r="N93"/>
    </row>
    <row r="94" spans="1:14" s="6" customFormat="1" ht="15.75" x14ac:dyDescent="0.2">
      <c r="A94" s="193" t="s">
        <v>291</v>
      </c>
      <c r="B94" s="194" t="s">
        <v>271</v>
      </c>
      <c r="C94" s="194">
        <v>1</v>
      </c>
      <c r="D94" s="194">
        <f>117000-90000</f>
        <v>27000</v>
      </c>
      <c r="E94" s="192">
        <f t="shared" si="2"/>
        <v>27000</v>
      </c>
      <c r="F94" s="147"/>
      <c r="N94"/>
    </row>
    <row r="95" spans="1:14" s="6" customFormat="1" ht="15.75" x14ac:dyDescent="0.2">
      <c r="A95" s="193" t="s">
        <v>292</v>
      </c>
      <c r="B95" s="194" t="s">
        <v>272</v>
      </c>
      <c r="C95" s="194">
        <v>1</v>
      </c>
      <c r="D95" s="194">
        <f>23400-18000</f>
        <v>5400</v>
      </c>
      <c r="E95" s="192">
        <f t="shared" si="2"/>
        <v>5400</v>
      </c>
      <c r="F95" s="147"/>
      <c r="N95"/>
    </row>
    <row r="96" spans="1:14" s="6" customFormat="1" ht="15.75" x14ac:dyDescent="0.2">
      <c r="A96" s="193" t="s">
        <v>293</v>
      </c>
      <c r="B96" s="194" t="s">
        <v>273</v>
      </c>
      <c r="C96" s="194">
        <v>1</v>
      </c>
      <c r="D96" s="194">
        <f>23400-18000</f>
        <v>5400</v>
      </c>
      <c r="E96" s="192">
        <f t="shared" si="2"/>
        <v>5400</v>
      </c>
      <c r="F96" s="147"/>
      <c r="N96"/>
    </row>
    <row r="97" spans="1:14" s="6" customFormat="1" ht="15.75" x14ac:dyDescent="0.2">
      <c r="A97" s="193" t="s">
        <v>294</v>
      </c>
      <c r="B97" s="194" t="s">
        <v>274</v>
      </c>
      <c r="C97" s="194">
        <v>4</v>
      </c>
      <c r="D97" s="194">
        <f>234000-180000</f>
        <v>54000</v>
      </c>
      <c r="E97" s="192">
        <f t="shared" si="2"/>
        <v>216000</v>
      </c>
      <c r="F97" s="147"/>
      <c r="N97"/>
    </row>
    <row r="98" spans="1:14" s="6" customFormat="1" ht="15.75" x14ac:dyDescent="0.2">
      <c r="A98" s="193" t="s">
        <v>295</v>
      </c>
      <c r="B98" s="194" t="s">
        <v>275</v>
      </c>
      <c r="C98" s="194">
        <v>1</v>
      </c>
      <c r="D98" s="194">
        <f>234000-180000</f>
        <v>54000</v>
      </c>
      <c r="E98" s="192">
        <f t="shared" si="2"/>
        <v>54000</v>
      </c>
      <c r="F98" s="147"/>
      <c r="N98"/>
    </row>
    <row r="99" spans="1:14" s="6" customFormat="1" ht="15.75" x14ac:dyDescent="0.2">
      <c r="A99" s="193" t="s">
        <v>296</v>
      </c>
      <c r="B99" s="194" t="s">
        <v>276</v>
      </c>
      <c r="C99" s="194">
        <v>1</v>
      </c>
      <c r="D99" s="194">
        <f>234000-180000</f>
        <v>54000</v>
      </c>
      <c r="E99" s="192">
        <f t="shared" si="2"/>
        <v>54000</v>
      </c>
      <c r="F99" s="147"/>
      <c r="N99"/>
    </row>
    <row r="100" spans="1:14" s="6" customFormat="1" ht="15.75" x14ac:dyDescent="0.2">
      <c r="A100" s="193" t="s">
        <v>297</v>
      </c>
      <c r="B100" s="194" t="s">
        <v>277</v>
      </c>
      <c r="C100" s="194">
        <v>1</v>
      </c>
      <c r="D100" s="194">
        <f>130000-100000</f>
        <v>30000</v>
      </c>
      <c r="E100" s="192">
        <f t="shared" si="2"/>
        <v>30000</v>
      </c>
      <c r="F100" s="147"/>
      <c r="N100"/>
    </row>
    <row r="101" spans="1:14" s="6" customFormat="1" ht="15.75" x14ac:dyDescent="0.2">
      <c r="A101" s="193" t="s">
        <v>298</v>
      </c>
      <c r="B101" s="194" t="s">
        <v>278</v>
      </c>
      <c r="C101" s="194">
        <v>1</v>
      </c>
      <c r="D101" s="194">
        <f>26000-20000</f>
        <v>6000</v>
      </c>
      <c r="E101" s="192">
        <f t="shared" si="2"/>
        <v>6000</v>
      </c>
      <c r="F101" s="147"/>
      <c r="N101"/>
    </row>
    <row r="102" spans="1:14" s="6" customFormat="1" ht="15.75" x14ac:dyDescent="0.2">
      <c r="A102" s="193" t="s">
        <v>299</v>
      </c>
      <c r="B102" s="194" t="s">
        <v>279</v>
      </c>
      <c r="C102" s="194">
        <v>1</v>
      </c>
      <c r="D102" s="194">
        <f>26000-20000</f>
        <v>6000</v>
      </c>
      <c r="E102" s="192">
        <f t="shared" si="2"/>
        <v>6000</v>
      </c>
      <c r="F102" s="147"/>
      <c r="N102"/>
    </row>
    <row r="103" spans="1:14" s="6" customFormat="1" ht="15.75" x14ac:dyDescent="0.2">
      <c r="A103" s="193" t="s">
        <v>300</v>
      </c>
      <c r="B103" s="194" t="s">
        <v>280</v>
      </c>
      <c r="C103" s="194">
        <v>1</v>
      </c>
      <c r="D103" s="194">
        <f>234000-180000</f>
        <v>54000</v>
      </c>
      <c r="E103" s="192">
        <f t="shared" si="2"/>
        <v>54000</v>
      </c>
      <c r="F103" s="147"/>
      <c r="N103"/>
    </row>
    <row r="104" spans="1:14" s="6" customFormat="1" ht="15.75" x14ac:dyDescent="0.2">
      <c r="A104" s="193" t="s">
        <v>301</v>
      </c>
      <c r="B104" s="194" t="s">
        <v>281</v>
      </c>
      <c r="C104" s="194">
        <v>1</v>
      </c>
      <c r="D104" s="194">
        <f>130000-100000</f>
        <v>30000</v>
      </c>
      <c r="E104" s="192">
        <f t="shared" si="2"/>
        <v>30000</v>
      </c>
      <c r="F104" s="147"/>
      <c r="N104"/>
    </row>
    <row r="105" spans="1:14" s="6" customFormat="1" ht="15.75" x14ac:dyDescent="0.2">
      <c r="A105" s="193" t="s">
        <v>302</v>
      </c>
      <c r="B105" s="194" t="s">
        <v>282</v>
      </c>
      <c r="C105" s="194">
        <v>1</v>
      </c>
      <c r="D105" s="194">
        <f>130000-100000</f>
        <v>30000</v>
      </c>
      <c r="E105" s="192">
        <f t="shared" si="2"/>
        <v>30000</v>
      </c>
      <c r="F105" s="147"/>
      <c r="N105"/>
    </row>
    <row r="106" spans="1:14" s="6" customFormat="1" ht="15.75" x14ac:dyDescent="0.2">
      <c r="A106" s="193" t="s">
        <v>303</v>
      </c>
      <c r="B106" s="194" t="s">
        <v>283</v>
      </c>
      <c r="C106" s="194">
        <v>1</v>
      </c>
      <c r="D106" s="194">
        <f>351000-270000</f>
        <v>81000</v>
      </c>
      <c r="E106" s="192">
        <f t="shared" si="2"/>
        <v>81000</v>
      </c>
      <c r="F106" s="147"/>
      <c r="N106"/>
    </row>
    <row r="107" spans="1:14" s="6" customFormat="1" ht="15.75" x14ac:dyDescent="0.2">
      <c r="A107" s="193" t="s">
        <v>304</v>
      </c>
      <c r="B107" s="194" t="s">
        <v>284</v>
      </c>
      <c r="C107" s="194">
        <v>696</v>
      </c>
      <c r="D107" s="194">
        <f>90000-9000</f>
        <v>81000</v>
      </c>
      <c r="E107" s="192">
        <f t="shared" si="2"/>
        <v>56376000</v>
      </c>
      <c r="F107" s="147"/>
      <c r="N107"/>
    </row>
    <row r="108" spans="1:14" s="6" customFormat="1" ht="15.75" x14ac:dyDescent="0.2">
      <c r="A108" s="193" t="s">
        <v>305</v>
      </c>
      <c r="B108" s="194" t="s">
        <v>285</v>
      </c>
      <c r="C108" s="194">
        <v>12</v>
      </c>
      <c r="D108" s="194">
        <f>135000-45000</f>
        <v>90000</v>
      </c>
      <c r="E108" s="192">
        <f t="shared" si="2"/>
        <v>1080000</v>
      </c>
      <c r="F108" s="147"/>
      <c r="N108"/>
    </row>
    <row r="109" spans="1:14" s="6" customFormat="1" ht="15.75" x14ac:dyDescent="0.2">
      <c r="A109" s="193" t="s">
        <v>306</v>
      </c>
      <c r="B109" s="194" t="s">
        <v>286</v>
      </c>
      <c r="C109" s="194">
        <v>3</v>
      </c>
      <c r="D109" s="194">
        <f>234000-180000</f>
        <v>54000</v>
      </c>
      <c r="E109" s="192">
        <f t="shared" si="2"/>
        <v>162000</v>
      </c>
      <c r="F109" s="147"/>
      <c r="N109"/>
    </row>
    <row r="110" spans="1:14" s="6" customFormat="1" ht="15.75" x14ac:dyDescent="0.2">
      <c r="A110" s="193" t="s">
        <v>307</v>
      </c>
      <c r="B110" s="194" t="s">
        <v>287</v>
      </c>
      <c r="C110" s="194">
        <v>1</v>
      </c>
      <c r="D110" s="194">
        <f>234000-180000</f>
        <v>54000</v>
      </c>
      <c r="E110" s="192">
        <f t="shared" si="2"/>
        <v>54000</v>
      </c>
      <c r="F110" s="147"/>
      <c r="N110"/>
    </row>
    <row r="111" spans="1:14" s="6" customFormat="1" ht="15.75" x14ac:dyDescent="0.2">
      <c r="A111" s="193" t="s">
        <v>308</v>
      </c>
      <c r="B111" s="194" t="s">
        <v>288</v>
      </c>
      <c r="C111" s="194">
        <v>9</v>
      </c>
      <c r="D111" s="194">
        <f>234000-180000</f>
        <v>54000</v>
      </c>
      <c r="E111" s="127">
        <f t="shared" si="2"/>
        <v>486000</v>
      </c>
      <c r="F111" s="147"/>
      <c r="N111"/>
    </row>
    <row r="112" spans="1:14" s="6" customFormat="1" ht="24" customHeight="1" thickBot="1" x14ac:dyDescent="0.25">
      <c r="A112" s="420" t="s">
        <v>108</v>
      </c>
      <c r="B112" s="421"/>
      <c r="C112" s="421"/>
      <c r="D112" s="421"/>
      <c r="E112" s="421"/>
      <c r="F112" s="422"/>
      <c r="N112"/>
    </row>
    <row r="113" spans="1:14" s="6" customFormat="1" ht="18.75" customHeight="1" x14ac:dyDescent="0.2">
      <c r="A113" s="423" t="s">
        <v>112</v>
      </c>
      <c r="B113" s="424"/>
      <c r="C113" s="424"/>
      <c r="D113" s="425"/>
      <c r="E113" s="426" t="s">
        <v>29</v>
      </c>
      <c r="F113" s="427"/>
      <c r="N113"/>
    </row>
    <row r="114" spans="1:14" s="6" customFormat="1" ht="18" customHeight="1" thickBot="1" x14ac:dyDescent="0.25">
      <c r="A114" s="149"/>
      <c r="B114" s="428" t="s">
        <v>109</v>
      </c>
      <c r="C114" s="428"/>
      <c r="D114" s="428"/>
      <c r="E114" s="148">
        <v>0</v>
      </c>
      <c r="F114" s="150">
        <f>+E114</f>
        <v>0</v>
      </c>
      <c r="N114"/>
    </row>
    <row r="115" spans="1:14" s="6" customFormat="1" ht="9.75" customHeight="1" thickBot="1" x14ac:dyDescent="0.25">
      <c r="A115" s="41"/>
      <c r="B115" s="42"/>
      <c r="C115" s="42"/>
      <c r="D115" s="42"/>
      <c r="E115" s="43"/>
      <c r="F115" s="44"/>
      <c r="N115"/>
    </row>
    <row r="116" spans="1:14" s="6" customFormat="1" ht="24" customHeight="1" x14ac:dyDescent="0.2">
      <c r="A116" s="405" t="s">
        <v>121</v>
      </c>
      <c r="B116" s="406"/>
      <c r="C116" s="406"/>
      <c r="D116" s="406"/>
      <c r="E116" s="406"/>
      <c r="F116" s="407"/>
      <c r="N116"/>
    </row>
    <row r="117" spans="1:14" s="6" customFormat="1" ht="60.75" customHeight="1" x14ac:dyDescent="0.2">
      <c r="A117" s="396" t="s">
        <v>321</v>
      </c>
      <c r="B117" s="397"/>
      <c r="C117" s="397"/>
      <c r="D117" s="397"/>
      <c r="E117" s="397"/>
      <c r="F117" s="398"/>
      <c r="N117"/>
    </row>
    <row r="118" spans="1:14" s="6" customFormat="1" ht="18.75" customHeight="1" thickBot="1" x14ac:dyDescent="0.25">
      <c r="A118" s="399" t="s">
        <v>39</v>
      </c>
      <c r="B118" s="400"/>
      <c r="C118" s="400"/>
      <c r="D118" s="400"/>
      <c r="E118" s="433">
        <v>0</v>
      </c>
      <c r="F118" s="434"/>
      <c r="N118"/>
    </row>
    <row r="119" spans="1:14" s="6" customFormat="1" ht="14.25" customHeight="1" thickBot="1" x14ac:dyDescent="0.25">
      <c r="A119" s="441"/>
      <c r="B119" s="441"/>
      <c r="C119" s="441"/>
      <c r="D119" s="441"/>
      <c r="E119" s="441"/>
      <c r="F119" s="441"/>
      <c r="N119"/>
    </row>
    <row r="120" spans="1:14" s="6" customFormat="1" ht="24" customHeight="1" x14ac:dyDescent="0.2">
      <c r="A120" s="435" t="s">
        <v>40</v>
      </c>
      <c r="B120" s="436"/>
      <c r="C120" s="436"/>
      <c r="D120" s="436"/>
      <c r="E120" s="436"/>
      <c r="F120" s="437"/>
      <c r="N120"/>
    </row>
    <row r="121" spans="1:14" s="6" customFormat="1" ht="30" customHeight="1" x14ac:dyDescent="0.2">
      <c r="A121" s="438" t="s">
        <v>127</v>
      </c>
      <c r="B121" s="439"/>
      <c r="C121" s="439"/>
      <c r="D121" s="440"/>
      <c r="E121" s="426" t="s">
        <v>29</v>
      </c>
      <c r="F121" s="427"/>
      <c r="M121"/>
    </row>
    <row r="122" spans="1:14" s="6" customFormat="1" ht="58.5" customHeight="1" x14ac:dyDescent="0.2">
      <c r="A122" s="396" t="s">
        <v>110</v>
      </c>
      <c r="B122" s="397"/>
      <c r="C122" s="397"/>
      <c r="D122" s="397"/>
      <c r="E122" s="397"/>
      <c r="F122" s="398"/>
      <c r="N122"/>
    </row>
    <row r="123" spans="1:14" s="6" customFormat="1" ht="15.75" x14ac:dyDescent="0.2">
      <c r="A123" s="442" t="s">
        <v>41</v>
      </c>
      <c r="B123" s="432"/>
      <c r="C123" s="432" t="s">
        <v>42</v>
      </c>
      <c r="D123" s="331" t="s">
        <v>43</v>
      </c>
      <c r="E123" s="331"/>
      <c r="F123" s="332"/>
      <c r="N123"/>
    </row>
    <row r="124" spans="1:14" s="6" customFormat="1" ht="15.75" x14ac:dyDescent="0.2">
      <c r="A124" s="442"/>
      <c r="B124" s="432"/>
      <c r="C124" s="432"/>
      <c r="D124" s="331" t="s">
        <v>44</v>
      </c>
      <c r="E124" s="331"/>
      <c r="F124" s="332"/>
      <c r="N124"/>
    </row>
    <row r="125" spans="1:14" s="5" customFormat="1" ht="15.75" x14ac:dyDescent="0.2">
      <c r="A125" s="442"/>
      <c r="B125" s="432"/>
      <c r="C125" s="432"/>
      <c r="D125" s="117" t="s">
        <v>111</v>
      </c>
      <c r="E125" s="403">
        <v>0</v>
      </c>
      <c r="F125" s="404"/>
      <c r="G125" s="6"/>
      <c r="H125" s="6"/>
      <c r="I125" s="6"/>
      <c r="J125" s="6"/>
      <c r="K125" s="6"/>
      <c r="L125" s="6"/>
      <c r="M125" s="6"/>
      <c r="N125"/>
    </row>
    <row r="126" spans="1:14" s="5" customFormat="1" ht="15.75" x14ac:dyDescent="0.2">
      <c r="A126" s="442"/>
      <c r="B126" s="432"/>
      <c r="C126" s="432" t="s">
        <v>73</v>
      </c>
      <c r="D126" s="331" t="s">
        <v>43</v>
      </c>
      <c r="E126" s="331"/>
      <c r="F126" s="332"/>
      <c r="G126" s="6"/>
      <c r="H126" s="6"/>
      <c r="I126" s="6"/>
      <c r="J126" s="6"/>
      <c r="K126" s="6"/>
      <c r="L126" s="6"/>
      <c r="M126" s="6"/>
      <c r="N126"/>
    </row>
    <row r="127" spans="1:14" s="5" customFormat="1" ht="15.75" x14ac:dyDescent="0.2">
      <c r="A127" s="442"/>
      <c r="B127" s="432"/>
      <c r="C127" s="432"/>
      <c r="D127" s="331" t="s">
        <v>44</v>
      </c>
      <c r="E127" s="331"/>
      <c r="F127" s="332"/>
      <c r="G127" s="6"/>
      <c r="H127" s="6"/>
      <c r="I127" s="6"/>
      <c r="J127" s="6"/>
      <c r="K127" s="6"/>
      <c r="L127" s="6"/>
      <c r="M127" s="6"/>
      <c r="N127"/>
    </row>
    <row r="128" spans="1:14" s="5" customFormat="1" ht="15.75" x14ac:dyDescent="0.2">
      <c r="A128" s="442"/>
      <c r="B128" s="432"/>
      <c r="C128" s="432"/>
      <c r="D128" s="117" t="s">
        <v>111</v>
      </c>
      <c r="E128" s="403">
        <v>0</v>
      </c>
      <c r="F128" s="404"/>
      <c r="G128" s="6"/>
      <c r="H128" s="6"/>
      <c r="I128" s="6"/>
      <c r="J128" s="6"/>
      <c r="K128" s="6"/>
      <c r="L128" s="6"/>
      <c r="M128" s="6"/>
      <c r="N128"/>
    </row>
    <row r="129" spans="1:14" s="5" customFormat="1" ht="15.75" x14ac:dyDescent="0.2">
      <c r="A129" s="442"/>
      <c r="B129" s="432"/>
      <c r="C129" s="432" t="s">
        <v>74</v>
      </c>
      <c r="D129" s="331" t="s">
        <v>43</v>
      </c>
      <c r="E129" s="331"/>
      <c r="F129" s="332"/>
      <c r="G129" s="6"/>
      <c r="H129" s="6"/>
      <c r="I129" s="6"/>
      <c r="J129" s="6"/>
      <c r="K129" s="6"/>
      <c r="L129" s="6"/>
      <c r="M129" s="6"/>
      <c r="N129"/>
    </row>
    <row r="130" spans="1:14" s="5" customFormat="1" ht="15.75" x14ac:dyDescent="0.2">
      <c r="A130" s="442"/>
      <c r="B130" s="432"/>
      <c r="C130" s="432"/>
      <c r="D130" s="331" t="s">
        <v>44</v>
      </c>
      <c r="E130" s="331"/>
      <c r="F130" s="332"/>
      <c r="G130" s="6"/>
      <c r="H130" s="6"/>
      <c r="I130" s="6"/>
      <c r="J130" s="6"/>
      <c r="K130" s="6"/>
      <c r="L130" s="6"/>
      <c r="M130" s="6"/>
      <c r="N130"/>
    </row>
    <row r="131" spans="1:14" s="5" customFormat="1" ht="16.5" thickBot="1" x14ac:dyDescent="0.25">
      <c r="A131" s="399"/>
      <c r="B131" s="400"/>
      <c r="C131" s="400"/>
      <c r="D131" s="151" t="s">
        <v>111</v>
      </c>
      <c r="E131" s="433">
        <v>0</v>
      </c>
      <c r="F131" s="434"/>
      <c r="G131" s="6"/>
      <c r="H131" s="6"/>
      <c r="I131" s="6"/>
      <c r="J131" s="6"/>
      <c r="K131" s="6"/>
      <c r="L131" s="6"/>
      <c r="M131" s="6"/>
      <c r="N131"/>
    </row>
    <row r="132" spans="1:14" s="5" customFormat="1" x14ac:dyDescent="0.2">
      <c r="A132"/>
      <c r="B132"/>
      <c r="C132"/>
      <c r="D132"/>
      <c r="E132"/>
      <c r="F132"/>
      <c r="G132" s="6"/>
      <c r="H132" s="6"/>
      <c r="I132" s="6"/>
      <c r="J132" s="6"/>
      <c r="K132" s="6"/>
      <c r="L132" s="6"/>
      <c r="M132" s="6"/>
      <c r="N132"/>
    </row>
    <row r="133" spans="1:14" s="5" customFormat="1" x14ac:dyDescent="0.2">
      <c r="A133"/>
      <c r="B133"/>
      <c r="C133"/>
      <c r="D133"/>
      <c r="E133"/>
      <c r="F133"/>
      <c r="G133" s="6"/>
      <c r="H133" s="6"/>
      <c r="I133" s="6"/>
      <c r="J133" s="6"/>
      <c r="K133" s="6"/>
      <c r="L133" s="6"/>
      <c r="M133" s="6"/>
      <c r="N133"/>
    </row>
    <row r="134" spans="1:14" s="5" customFormat="1" x14ac:dyDescent="0.2">
      <c r="A134"/>
      <c r="B134"/>
      <c r="C134"/>
      <c r="D134"/>
      <c r="E134"/>
      <c r="F134"/>
      <c r="G134" s="6"/>
      <c r="H134" s="6"/>
      <c r="I134" s="6"/>
      <c r="J134" s="6"/>
      <c r="K134" s="6"/>
      <c r="L134" s="6"/>
      <c r="M134" s="6"/>
      <c r="N134"/>
    </row>
    <row r="135" spans="1:14" s="5" customFormat="1" x14ac:dyDescent="0.2">
      <c r="A135"/>
      <c r="B135"/>
      <c r="C135"/>
      <c r="D135"/>
      <c r="E135"/>
      <c r="F135"/>
      <c r="G135" s="6"/>
      <c r="H135" s="6"/>
      <c r="I135" s="6"/>
      <c r="J135" s="6"/>
      <c r="K135" s="6"/>
      <c r="L135" s="6"/>
      <c r="M135" s="6"/>
      <c r="N135"/>
    </row>
    <row r="136" spans="1:14" s="5" customFormat="1" x14ac:dyDescent="0.2">
      <c r="A136"/>
      <c r="B136"/>
      <c r="C136"/>
      <c r="D136"/>
      <c r="E136"/>
      <c r="F136"/>
      <c r="G136" s="6"/>
      <c r="H136" s="6"/>
      <c r="I136" s="6"/>
      <c r="J136" s="6"/>
      <c r="K136" s="6"/>
      <c r="L136" s="6"/>
      <c r="M136" s="6"/>
      <c r="N136"/>
    </row>
    <row r="137" spans="1:14" s="5" customFormat="1" x14ac:dyDescent="0.2">
      <c r="A137"/>
      <c r="B137"/>
      <c r="C137"/>
      <c r="D137"/>
      <c r="E137"/>
      <c r="F137"/>
      <c r="G137" s="6"/>
      <c r="H137" s="6"/>
      <c r="I137" s="6"/>
      <c r="J137" s="6"/>
      <c r="K137" s="6"/>
      <c r="L137" s="6"/>
      <c r="M137" s="6"/>
      <c r="N137"/>
    </row>
  </sheetData>
  <sheetProtection password="C724" sheet="1" objects="1" scenarios="1" formatCells="0" formatColumns="0" formatRows="0" insertRows="0" insertHyperlinks="0" deleteRows="0" sort="0"/>
  <mergeCells count="50">
    <mergeCell ref="C129:C131"/>
    <mergeCell ref="D129:F129"/>
    <mergeCell ref="D130:F130"/>
    <mergeCell ref="E131:F131"/>
    <mergeCell ref="E118:F118"/>
    <mergeCell ref="A120:F120"/>
    <mergeCell ref="A121:D121"/>
    <mergeCell ref="E121:F121"/>
    <mergeCell ref="A119:F119"/>
    <mergeCell ref="A123:B131"/>
    <mergeCell ref="C123:C125"/>
    <mergeCell ref="D123:F123"/>
    <mergeCell ref="D124:F124"/>
    <mergeCell ref="E125:F125"/>
    <mergeCell ref="C126:C128"/>
    <mergeCell ref="D126:F126"/>
    <mergeCell ref="D127:F127"/>
    <mergeCell ref="E128:F128"/>
    <mergeCell ref="C29:D29"/>
    <mergeCell ref="C32:D32"/>
    <mergeCell ref="A122:F122"/>
    <mergeCell ref="A116:F116"/>
    <mergeCell ref="A33:B33"/>
    <mergeCell ref="A35:F35"/>
    <mergeCell ref="A37:B37"/>
    <mergeCell ref="A36:B36"/>
    <mergeCell ref="A46:F46"/>
    <mergeCell ref="A112:F112"/>
    <mergeCell ref="A113:D113"/>
    <mergeCell ref="E113:F113"/>
    <mergeCell ref="B114:D114"/>
    <mergeCell ref="A38:A43"/>
    <mergeCell ref="A117:F117"/>
    <mergeCell ref="A118:D118"/>
    <mergeCell ref="B28:C28"/>
    <mergeCell ref="C25:D25"/>
    <mergeCell ref="C27:D27"/>
    <mergeCell ref="C33:F33"/>
    <mergeCell ref="A1:F1"/>
    <mergeCell ref="A2:F2"/>
    <mergeCell ref="A4:B4"/>
    <mergeCell ref="C20:F20"/>
    <mergeCell ref="A3:B3"/>
    <mergeCell ref="A13:F13"/>
    <mergeCell ref="A20:B20"/>
    <mergeCell ref="A21:F21"/>
    <mergeCell ref="A22:B22"/>
    <mergeCell ref="C24:D24"/>
    <mergeCell ref="A7:A9"/>
    <mergeCell ref="C26:D26"/>
  </mergeCells>
  <conditionalFormatting sqref="A114:F114">
    <cfRule type="expression" dxfId="18" priority="5">
      <formula>EXACT($E$113,"nem")</formula>
    </cfRule>
  </conditionalFormatting>
  <conditionalFormatting sqref="A123:F131">
    <cfRule type="expression" dxfId="17" priority="2">
      <formula>EXACT($E$121,"nem")</formula>
    </cfRule>
  </conditionalFormatting>
  <conditionalFormatting sqref="A122:F122">
    <cfRule type="expression" dxfId="16" priority="1">
      <formula>EXACT($E$121,"igen ")</formula>
    </cfRule>
  </conditionalFormatting>
  <dataValidations count="2">
    <dataValidation type="list" allowBlank="1" showInputMessage="1" showErrorMessage="1" sqref="E121 E113">
      <formula1>lista_1</formula1>
    </dataValidation>
    <dataValidation type="list" allowBlank="1" showInputMessage="1" showErrorMessage="1" sqref="E122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4" max="5" man="1"/>
  </rowBreaks>
  <ignoredErrors>
    <ignoredError sqref="E18:E19 F42:F43 E52 F9:F10 B43 F2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topLeftCell="A22" zoomScaleNormal="100" zoomScaleSheetLayoutView="85" workbookViewId="0">
      <selection activeCell="D32" sqref="D32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79" t="s">
        <v>144</v>
      </c>
      <c r="B1" s="480"/>
      <c r="C1" s="480"/>
      <c r="D1" s="481"/>
      <c r="E1" s="3"/>
      <c r="F1" s="3"/>
    </row>
    <row r="2" spans="1:6" ht="21" customHeight="1" thickBot="1" x14ac:dyDescent="0.25">
      <c r="A2" s="460" t="s">
        <v>45</v>
      </c>
      <c r="B2" s="461"/>
      <c r="C2" s="461"/>
      <c r="D2" s="462"/>
      <c r="E2" s="3"/>
      <c r="F2" s="3"/>
    </row>
    <row r="3" spans="1:6" ht="21" customHeight="1" x14ac:dyDescent="0.2">
      <c r="A3" s="45"/>
      <c r="B3" s="152" t="s">
        <v>17</v>
      </c>
      <c r="C3" s="153">
        <v>0</v>
      </c>
      <c r="D3" s="154" t="s">
        <v>18</v>
      </c>
    </row>
    <row r="4" spans="1:6" ht="45.75" customHeight="1" x14ac:dyDescent="0.2">
      <c r="A4" s="46"/>
      <c r="B4" s="155" t="s">
        <v>46</v>
      </c>
      <c r="C4" s="449"/>
      <c r="D4" s="450"/>
    </row>
    <row r="5" spans="1:6" ht="48.75" customHeight="1" x14ac:dyDescent="0.2">
      <c r="A5" s="463"/>
      <c r="B5" s="467" t="s">
        <v>47</v>
      </c>
      <c r="C5" s="468"/>
      <c r="D5" s="469"/>
    </row>
    <row r="6" spans="1:6" ht="48.75" customHeight="1" x14ac:dyDescent="0.2">
      <c r="A6" s="463"/>
      <c r="B6" s="452" t="s">
        <v>48</v>
      </c>
      <c r="C6" s="452"/>
      <c r="D6" s="453"/>
    </row>
    <row r="7" spans="1:6" ht="21" customHeight="1" x14ac:dyDescent="0.2">
      <c r="A7" s="46"/>
      <c r="B7" s="156" t="s">
        <v>19</v>
      </c>
      <c r="C7" s="172">
        <v>0</v>
      </c>
      <c r="D7" s="157" t="s">
        <v>18</v>
      </c>
    </row>
    <row r="8" spans="1:6" ht="45.75" customHeight="1" x14ac:dyDescent="0.2">
      <c r="A8" s="46"/>
      <c r="B8" s="155" t="s">
        <v>46</v>
      </c>
      <c r="C8" s="449"/>
      <c r="D8" s="450"/>
    </row>
    <row r="9" spans="1:6" ht="48.75" customHeight="1" x14ac:dyDescent="0.2">
      <c r="A9" s="46"/>
      <c r="B9" s="457" t="s">
        <v>49</v>
      </c>
      <c r="C9" s="458"/>
      <c r="D9" s="459"/>
    </row>
    <row r="10" spans="1:6" ht="20.25" customHeight="1" thickBot="1" x14ac:dyDescent="0.25">
      <c r="A10" s="47"/>
      <c r="B10" s="446" t="s">
        <v>163</v>
      </c>
      <c r="C10" s="447"/>
      <c r="D10" s="448"/>
    </row>
    <row r="11" spans="1:6" ht="23.25" customHeight="1" thickBot="1" x14ac:dyDescent="0.25">
      <c r="A11" s="460" t="s">
        <v>20</v>
      </c>
      <c r="B11" s="461"/>
      <c r="C11" s="461"/>
      <c r="D11" s="462"/>
    </row>
    <row r="12" spans="1:6" ht="21" customHeight="1" x14ac:dyDescent="0.2">
      <c r="A12" s="45"/>
      <c r="B12" s="443" t="s">
        <v>17</v>
      </c>
      <c r="C12" s="444"/>
      <c r="D12" s="445"/>
    </row>
    <row r="13" spans="1:6" ht="39" customHeight="1" x14ac:dyDescent="0.2">
      <c r="A13" s="46"/>
      <c r="B13" s="155" t="s">
        <v>50</v>
      </c>
      <c r="C13" s="449"/>
      <c r="D13" s="450"/>
    </row>
    <row r="14" spans="1:6" ht="48.75" customHeight="1" x14ac:dyDescent="0.2">
      <c r="A14" s="463"/>
      <c r="B14" s="467" t="s">
        <v>47</v>
      </c>
      <c r="C14" s="468"/>
      <c r="D14" s="469"/>
    </row>
    <row r="15" spans="1:6" ht="48.75" customHeight="1" x14ac:dyDescent="0.2">
      <c r="A15" s="463"/>
      <c r="B15" s="467" t="s">
        <v>48</v>
      </c>
      <c r="C15" s="468"/>
      <c r="D15" s="469"/>
    </row>
    <row r="16" spans="1:6" ht="21" customHeight="1" x14ac:dyDescent="0.2">
      <c r="A16" s="46"/>
      <c r="B16" s="474" t="s">
        <v>19</v>
      </c>
      <c r="C16" s="369"/>
      <c r="D16" s="475"/>
    </row>
    <row r="17" spans="1:4" ht="45.75" customHeight="1" x14ac:dyDescent="0.2">
      <c r="A17" s="46"/>
      <c r="B17" s="155" t="s">
        <v>50</v>
      </c>
      <c r="C17" s="449"/>
      <c r="D17" s="450"/>
    </row>
    <row r="18" spans="1:4" ht="48.75" customHeight="1" x14ac:dyDescent="0.2">
      <c r="A18" s="46"/>
      <c r="B18" s="457" t="s">
        <v>49</v>
      </c>
      <c r="C18" s="458"/>
      <c r="D18" s="459"/>
    </row>
    <row r="19" spans="1:4" ht="21" customHeight="1" thickBot="1" x14ac:dyDescent="0.25">
      <c r="A19" s="47"/>
      <c r="B19" s="446" t="s">
        <v>163</v>
      </c>
      <c r="C19" s="447"/>
      <c r="D19" s="448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60" t="s">
        <v>21</v>
      </c>
      <c r="B21" s="461"/>
      <c r="C21" s="461"/>
      <c r="D21" s="462"/>
    </row>
    <row r="22" spans="1:4" ht="21" customHeight="1" x14ac:dyDescent="0.2">
      <c r="A22" s="45"/>
      <c r="B22" s="444" t="s">
        <v>17</v>
      </c>
      <c r="C22" s="444"/>
      <c r="D22" s="445"/>
    </row>
    <row r="23" spans="1:4" ht="45.75" customHeight="1" x14ac:dyDescent="0.2">
      <c r="A23" s="46"/>
      <c r="B23" s="158" t="s">
        <v>178</v>
      </c>
      <c r="C23" s="449"/>
      <c r="D23" s="450"/>
    </row>
    <row r="24" spans="1:4" ht="48.75" customHeight="1" x14ac:dyDescent="0.2">
      <c r="A24" s="463"/>
      <c r="B24" s="458" t="s">
        <v>47</v>
      </c>
      <c r="C24" s="458"/>
      <c r="D24" s="459"/>
    </row>
    <row r="25" spans="1:4" ht="48.75" customHeight="1" x14ac:dyDescent="0.2">
      <c r="A25" s="464"/>
      <c r="B25" s="467" t="s">
        <v>48</v>
      </c>
      <c r="C25" s="468"/>
      <c r="D25" s="469"/>
    </row>
    <row r="26" spans="1:4" ht="21" customHeight="1" x14ac:dyDescent="0.2">
      <c r="A26" s="46"/>
      <c r="B26" s="476" t="s">
        <v>19</v>
      </c>
      <c r="C26" s="477"/>
      <c r="D26" s="478"/>
    </row>
    <row r="27" spans="1:4" ht="50.25" customHeight="1" x14ac:dyDescent="0.2">
      <c r="A27" s="46"/>
      <c r="B27" s="159" t="s">
        <v>178</v>
      </c>
      <c r="C27" s="465"/>
      <c r="D27" s="466"/>
    </row>
    <row r="28" spans="1:4" ht="48.75" customHeight="1" x14ac:dyDescent="0.2">
      <c r="A28" s="46"/>
      <c r="B28" s="470" t="s">
        <v>49</v>
      </c>
      <c r="C28" s="452"/>
      <c r="D28" s="453"/>
    </row>
    <row r="29" spans="1:4" ht="21" customHeight="1" thickBot="1" x14ac:dyDescent="0.25">
      <c r="A29" s="47"/>
      <c r="B29" s="446" t="s">
        <v>163</v>
      </c>
      <c r="C29" s="447"/>
      <c r="D29" s="448"/>
    </row>
    <row r="30" spans="1:4" ht="15" customHeight="1" thickBot="1" x14ac:dyDescent="0.25">
      <c r="A30" s="471"/>
      <c r="B30" s="472"/>
      <c r="C30" s="472"/>
      <c r="D30" s="473"/>
    </row>
    <row r="31" spans="1:4" ht="21.75" customHeight="1" x14ac:dyDescent="0.2">
      <c r="A31" s="454" t="s">
        <v>54</v>
      </c>
      <c r="B31" s="455"/>
      <c r="C31" s="455"/>
      <c r="D31" s="456"/>
    </row>
    <row r="32" spans="1:4" ht="35.25" customHeight="1" x14ac:dyDescent="0.2">
      <c r="A32" s="340" t="s">
        <v>14</v>
      </c>
      <c r="B32" s="341"/>
      <c r="C32" s="341"/>
      <c r="D32" s="166" t="s">
        <v>65</v>
      </c>
    </row>
    <row r="33" spans="1:4" ht="77.25" customHeight="1" x14ac:dyDescent="0.2">
      <c r="A33" s="451" t="s">
        <v>16</v>
      </c>
      <c r="B33" s="452"/>
      <c r="C33" s="452"/>
      <c r="D33" s="453"/>
    </row>
  </sheetData>
  <sheetProtection password="C724" sheet="1" objects="1" scenarios="1" formatCells="0" formatColumns="0" formatRows="0" insertRows="0" insertHyperlinks="0" sort="0"/>
  <mergeCells count="33">
    <mergeCell ref="C8:D8"/>
    <mergeCell ref="B9:D9"/>
    <mergeCell ref="A2:D2"/>
    <mergeCell ref="B14:D14"/>
    <mergeCell ref="A14:A15"/>
    <mergeCell ref="A11:D11"/>
    <mergeCell ref="B15:D15"/>
    <mergeCell ref="A1:D1"/>
    <mergeCell ref="B5:D5"/>
    <mergeCell ref="B6:D6"/>
    <mergeCell ref="A5:A6"/>
    <mergeCell ref="C4:D4"/>
    <mergeCell ref="B29:D29"/>
    <mergeCell ref="B16:D16"/>
    <mergeCell ref="B19:D19"/>
    <mergeCell ref="C17:D17"/>
    <mergeCell ref="B26:D26"/>
    <mergeCell ref="A32:C32"/>
    <mergeCell ref="B12:D12"/>
    <mergeCell ref="B10:D10"/>
    <mergeCell ref="C13:D13"/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A30:D30"/>
    <mergeCell ref="B22:D22"/>
  </mergeCells>
  <phoneticPr fontId="19" type="noConversion"/>
  <conditionalFormatting sqref="A1:D33">
    <cfRule type="containsText" dxfId="15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</conditionalFormatting>
  <conditionalFormatting sqref="A33:D33">
    <cfRule type="expression" dxfId="12" priority="2">
      <formula>EXACT(D32,"nem változik érdemben")</formula>
    </cfRule>
    <cfRule type="containsText" dxfId="11" priority="1" operator="containsText" text="A kötelezettségek, többletfeladatok rövid kifejtése">
      <formula>NOT(ISERROR(SEARCH("A kötelezettségek, többletfeladatok rövid kifejtése",A33)))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topLeftCell="A16" zoomScaleNormal="100" zoomScaleSheetLayoutView="100" zoomScalePageLayoutView="55" workbookViewId="0">
      <selection activeCell="C32" sqref="C32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511" t="s">
        <v>143</v>
      </c>
      <c r="B1" s="512"/>
      <c r="C1" s="512"/>
      <c r="D1" s="512"/>
      <c r="E1" s="512"/>
      <c r="F1" s="513"/>
    </row>
    <row r="2" spans="1:6" ht="18" x14ac:dyDescent="0.2">
      <c r="A2" s="540" t="s">
        <v>166</v>
      </c>
      <c r="B2" s="541"/>
      <c r="C2" s="541"/>
      <c r="D2" s="541"/>
      <c r="E2" s="541"/>
      <c r="F2" s="542"/>
    </row>
    <row r="3" spans="1:6" ht="21" customHeight="1" x14ac:dyDescent="0.2">
      <c r="A3" s="482" t="s">
        <v>167</v>
      </c>
      <c r="B3" s="483"/>
      <c r="C3" s="483"/>
      <c r="D3" s="329" t="s">
        <v>28</v>
      </c>
      <c r="E3" s="329"/>
      <c r="F3" s="330"/>
    </row>
    <row r="4" spans="1:6" ht="18" customHeight="1" x14ac:dyDescent="0.2">
      <c r="A4" s="487" t="s">
        <v>162</v>
      </c>
      <c r="B4" s="488"/>
      <c r="C4" s="488"/>
      <c r="D4" s="488"/>
      <c r="E4" s="488"/>
      <c r="F4" s="489"/>
    </row>
    <row r="5" spans="1:6" ht="38.25" customHeight="1" x14ac:dyDescent="0.2">
      <c r="A5" s="53" t="s">
        <v>157</v>
      </c>
      <c r="B5" s="49" t="s">
        <v>152</v>
      </c>
      <c r="C5" s="49" t="s">
        <v>164</v>
      </c>
      <c r="D5" s="49" t="s">
        <v>153</v>
      </c>
      <c r="E5" s="49" t="s">
        <v>154</v>
      </c>
      <c r="F5" s="54" t="s">
        <v>155</v>
      </c>
    </row>
    <row r="6" spans="1:6" ht="27.75" customHeight="1" x14ac:dyDescent="0.2">
      <c r="A6" s="53" t="s">
        <v>158</v>
      </c>
      <c r="B6" s="49" t="s">
        <v>159</v>
      </c>
      <c r="C6" s="49" t="s">
        <v>160</v>
      </c>
      <c r="D6" s="49" t="s">
        <v>161</v>
      </c>
      <c r="E6" s="49" t="s">
        <v>156</v>
      </c>
      <c r="F6" s="160" t="s">
        <v>15</v>
      </c>
    </row>
    <row r="7" spans="1:6" ht="73.5" customHeight="1" x14ac:dyDescent="0.2">
      <c r="A7" s="484" t="s">
        <v>323</v>
      </c>
      <c r="B7" s="485"/>
      <c r="C7" s="485"/>
      <c r="D7" s="485"/>
      <c r="E7" s="485"/>
      <c r="F7" s="486"/>
    </row>
    <row r="8" spans="1:6" ht="18.75" customHeight="1" x14ac:dyDescent="0.2">
      <c r="A8" s="537" t="s">
        <v>89</v>
      </c>
      <c r="B8" s="538"/>
      <c r="C8" s="538"/>
      <c r="D8" s="538"/>
      <c r="E8" s="538"/>
      <c r="F8" s="539"/>
    </row>
    <row r="9" spans="1:6" ht="33" customHeight="1" x14ac:dyDescent="0.2">
      <c r="A9" s="531" t="s">
        <v>123</v>
      </c>
      <c r="B9" s="536"/>
      <c r="C9" s="532"/>
      <c r="D9" s="329" t="s">
        <v>29</v>
      </c>
      <c r="E9" s="329"/>
      <c r="F9" s="330"/>
    </row>
    <row r="10" spans="1:6" ht="86.25" customHeight="1" x14ac:dyDescent="0.2">
      <c r="A10" s="484" t="s">
        <v>168</v>
      </c>
      <c r="B10" s="485"/>
      <c r="C10" s="485"/>
      <c r="D10" s="485"/>
      <c r="E10" s="485"/>
      <c r="F10" s="486"/>
    </row>
    <row r="11" spans="1:6" ht="20.25" customHeight="1" x14ac:dyDescent="0.2">
      <c r="A11" s="515" t="s">
        <v>57</v>
      </c>
      <c r="B11" s="516"/>
      <c r="C11" s="517"/>
      <c r="D11" s="518" t="s">
        <v>29</v>
      </c>
      <c r="E11" s="519"/>
      <c r="F11" s="520"/>
    </row>
    <row r="12" spans="1:6" ht="89.25" customHeight="1" thickBot="1" x14ac:dyDescent="0.25">
      <c r="A12" s="496" t="s">
        <v>131</v>
      </c>
      <c r="B12" s="497"/>
      <c r="C12" s="497"/>
      <c r="D12" s="497"/>
      <c r="E12" s="497"/>
      <c r="F12" s="498"/>
    </row>
    <row r="13" spans="1:6" ht="15" customHeight="1" thickBot="1" x14ac:dyDescent="0.25">
      <c r="A13" s="514"/>
      <c r="B13" s="514"/>
      <c r="C13" s="514"/>
      <c r="D13" s="514"/>
      <c r="E13" s="514"/>
      <c r="F13" s="514"/>
    </row>
    <row r="14" spans="1:6" ht="23.25" customHeight="1" thickBot="1" x14ac:dyDescent="0.25">
      <c r="A14" s="524" t="s">
        <v>128</v>
      </c>
      <c r="B14" s="525"/>
      <c r="C14" s="525"/>
      <c r="D14" s="525"/>
      <c r="E14" s="525"/>
      <c r="F14" s="526"/>
    </row>
    <row r="15" spans="1:6" ht="20.25" customHeight="1" x14ac:dyDescent="0.2">
      <c r="A15" s="527" t="s">
        <v>179</v>
      </c>
      <c r="B15" s="528"/>
      <c r="C15" s="528"/>
      <c r="D15" s="161" t="s">
        <v>28</v>
      </c>
      <c r="E15" s="529">
        <v>40819</v>
      </c>
      <c r="F15" s="530"/>
    </row>
    <row r="16" spans="1:6" ht="39" customHeight="1" x14ac:dyDescent="0.2">
      <c r="A16" s="531" t="s">
        <v>59</v>
      </c>
      <c r="B16" s="532"/>
      <c r="C16" s="533" t="s">
        <v>322</v>
      </c>
      <c r="D16" s="534"/>
      <c r="E16" s="534"/>
      <c r="F16" s="535"/>
    </row>
    <row r="17" spans="1:6" ht="78" customHeight="1" thickBot="1" x14ac:dyDescent="0.25">
      <c r="A17" s="496" t="s">
        <v>60</v>
      </c>
      <c r="B17" s="497"/>
      <c r="C17" s="497"/>
      <c r="D17" s="497"/>
      <c r="E17" s="497"/>
      <c r="F17" s="498"/>
    </row>
    <row r="18" spans="1:6" ht="18.75" customHeight="1" thickBot="1" x14ac:dyDescent="0.25">
      <c r="A18" s="521"/>
      <c r="B18" s="522"/>
      <c r="C18" s="522"/>
      <c r="D18" s="522"/>
      <c r="E18" s="522"/>
      <c r="F18" s="523"/>
    </row>
    <row r="19" spans="1:6" ht="31.5" customHeight="1" thickBot="1" x14ac:dyDescent="0.25">
      <c r="A19" s="499" t="s">
        <v>139</v>
      </c>
      <c r="B19" s="500"/>
      <c r="C19" s="500"/>
      <c r="D19" s="500"/>
      <c r="E19" s="500"/>
      <c r="F19" s="501"/>
    </row>
    <row r="20" spans="1:6" ht="15" customHeight="1" x14ac:dyDescent="0.2">
      <c r="A20" s="502" t="s">
        <v>30</v>
      </c>
      <c r="B20" s="504" t="s">
        <v>31</v>
      </c>
      <c r="C20" s="504"/>
      <c r="D20" s="505" t="s">
        <v>61</v>
      </c>
      <c r="E20" s="506"/>
      <c r="F20" s="507"/>
    </row>
    <row r="21" spans="1:6" ht="30.75" customHeight="1" x14ac:dyDescent="0.25">
      <c r="A21" s="503"/>
      <c r="B21" s="490" t="s">
        <v>72</v>
      </c>
      <c r="C21" s="490"/>
      <c r="D21" s="508"/>
      <c r="E21" s="509"/>
      <c r="F21" s="510"/>
    </row>
    <row r="22" spans="1:6" ht="32.25" customHeight="1" x14ac:dyDescent="0.25">
      <c r="A22" s="503"/>
      <c r="B22" s="490" t="s">
        <v>72</v>
      </c>
      <c r="C22" s="490"/>
      <c r="D22" s="508"/>
      <c r="E22" s="509"/>
      <c r="F22" s="510"/>
    </row>
    <row r="23" spans="1:6" ht="37.5" customHeight="1" x14ac:dyDescent="0.2">
      <c r="A23" s="162" t="s">
        <v>62</v>
      </c>
      <c r="B23" s="490" t="s">
        <v>72</v>
      </c>
      <c r="C23" s="490"/>
      <c r="D23" s="490"/>
      <c r="E23" s="491" t="s">
        <v>63</v>
      </c>
      <c r="F23" s="492"/>
    </row>
    <row r="24" spans="1:6" ht="41.25" customHeight="1" thickBot="1" x14ac:dyDescent="0.25">
      <c r="A24" s="163" t="s">
        <v>32</v>
      </c>
      <c r="B24" s="493" t="s">
        <v>327</v>
      </c>
      <c r="C24" s="493"/>
      <c r="D24" s="493"/>
      <c r="E24" s="494" t="s">
        <v>63</v>
      </c>
      <c r="F24" s="495"/>
    </row>
  </sheetData>
  <sheetProtection password="C724" sheet="1" objects="1" scenarios="1" formatCells="0" formatColumns="0" formatRows="0" insertRows="0" insertHyperlinks="0" sort="0"/>
  <mergeCells count="33">
    <mergeCell ref="A1:F1"/>
    <mergeCell ref="A13:F13"/>
    <mergeCell ref="A11:C11"/>
    <mergeCell ref="D11:F11"/>
    <mergeCell ref="A18:F18"/>
    <mergeCell ref="A14:F14"/>
    <mergeCell ref="A15:C15"/>
    <mergeCell ref="E15:F15"/>
    <mergeCell ref="A16:B16"/>
    <mergeCell ref="C16:F16"/>
    <mergeCell ref="A9:C9"/>
    <mergeCell ref="A8:F8"/>
    <mergeCell ref="D9:F9"/>
    <mergeCell ref="A10:F10"/>
    <mergeCell ref="A12:F12"/>
    <mergeCell ref="A2:F2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D22:F22"/>
    <mergeCell ref="A3:C3"/>
    <mergeCell ref="D3:F3"/>
    <mergeCell ref="A7:F7"/>
    <mergeCell ref="A4:F4"/>
    <mergeCell ref="B23:D23"/>
    <mergeCell ref="E23:F23"/>
  </mergeCells>
  <phoneticPr fontId="19" type="noConversion"/>
  <conditionalFormatting sqref="A7:F7">
    <cfRule type="containsText" dxfId="10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  <cfRule type="expression" dxfId="9" priority="12">
      <formula>EXACT(D3,"nem")</formula>
    </cfRule>
  </conditionalFormatting>
  <conditionalFormatting sqref="A17:F17">
    <cfRule type="containsText" dxfId="8" priority="11" operator="containsText" text="Amennyiben nem, röviden, lényegre törően indokolja. (max. 8 mondat)">
      <formula>NOT(ISERROR(SEARCH("Amennyiben nem, röviden, lényegre törően indokolja. (max. 8 mondat)",A17)))</formula>
    </cfRule>
    <cfRule type="expression" dxfId="7" priority="10">
      <formula>EXACT(D15,"igen ")</formula>
    </cfRule>
  </conditionalFormatting>
  <conditionalFormatting sqref="A12:F12">
    <cfRule type="containsText" dxfId="6" priority="9" operator="containsText" text="Kérjük mutassa be az intézkedés további hatásainak egyes elemeit!">
      <formula>NOT(ISERROR(SEARCH("Kérjük mutassa be az intézkedés további hatásainak egyes elemeit!",A12)))</formula>
    </cfRule>
    <cfRule type="expression" dxfId="5" priority="8">
      <formula>EXACT(D11,"nem")</formula>
    </cfRule>
  </conditionalFormatting>
  <conditionalFormatting sqref="A10:F10">
    <cfRule type="containsText" dxfId="4" priority="7" operator="containsText" text="Kérjük mutassa be az intézkedés környezeti és természeti hatásait!">
      <formula>NOT(ISERROR(SEARCH("Kérjük mutassa be az intézkedés környezeti és természeti hatásait!",A10)))</formula>
    </cfRule>
    <cfRule type="expression" dxfId="3" priority="4">
      <formula>EXACT(D9,"nem")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2">
      <formula>EXACT(D15,"nem")</formula>
    </cfRule>
    <cfRule type="expression" dxfId="0" priority="1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7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8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9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0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1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2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3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4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Normal="100" zoomScaleSheetLayoutView="120" workbookViewId="0">
      <selection activeCell="E6" sqref="E6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45" t="s">
        <v>146</v>
      </c>
      <c r="B1" s="546"/>
      <c r="C1" s="3"/>
      <c r="D1" s="3"/>
      <c r="E1" s="3"/>
    </row>
    <row r="2" spans="1:5" s="30" customFormat="1" ht="58.5" customHeight="1" x14ac:dyDescent="0.2">
      <c r="A2" s="50" t="s">
        <v>147</v>
      </c>
      <c r="B2" s="50" t="s">
        <v>148</v>
      </c>
      <c r="C2" s="3"/>
      <c r="D2" s="3"/>
      <c r="E2" s="3"/>
    </row>
    <row r="3" spans="1:5" ht="135" customHeight="1" thickBot="1" x14ac:dyDescent="0.25">
      <c r="A3" s="94" t="s">
        <v>324</v>
      </c>
      <c r="B3" s="94" t="s">
        <v>325</v>
      </c>
    </row>
    <row r="4" spans="1:5" s="30" customFormat="1" ht="45" customHeight="1" x14ac:dyDescent="0.2">
      <c r="A4" s="543" t="s">
        <v>149</v>
      </c>
      <c r="B4" s="544"/>
    </row>
    <row r="5" spans="1:5" ht="26.25" customHeight="1" x14ac:dyDescent="0.2">
      <c r="A5" s="52" t="s">
        <v>150</v>
      </c>
      <c r="B5" s="51" t="s">
        <v>151</v>
      </c>
    </row>
    <row r="6" spans="1:5" ht="132" customHeight="1" thickBot="1" x14ac:dyDescent="0.25">
      <c r="A6" s="96" t="s">
        <v>326</v>
      </c>
      <c r="B6" s="95" t="s">
        <v>326</v>
      </c>
    </row>
  </sheetData>
  <sheetProtection sheet="1" objects="1" scenarios="1" formatCells="0" formatColumns="0" formatRows="0" insertColumns="0" insertRows="0"/>
  <mergeCells count="2">
    <mergeCell ref="A4:B4"/>
    <mergeCell ref="A1:B1"/>
  </mergeCells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55</v>
      </c>
      <c r="K2" s="29"/>
      <c r="L2" s="29"/>
      <c r="M2" s="29"/>
      <c r="N2" s="29"/>
      <c r="O2" s="29"/>
    </row>
    <row r="3" spans="1:15" x14ac:dyDescent="0.2">
      <c r="A3" s="29"/>
      <c r="B3" s="29" t="s">
        <v>28</v>
      </c>
      <c r="C3" s="29"/>
      <c r="D3" s="29" t="s">
        <v>15</v>
      </c>
      <c r="E3" s="29" t="s">
        <v>15</v>
      </c>
      <c r="F3" s="29"/>
      <c r="G3" s="29" t="s">
        <v>64</v>
      </c>
      <c r="H3" s="29"/>
      <c r="I3" s="29"/>
      <c r="J3" s="29" t="s">
        <v>15</v>
      </c>
      <c r="K3" s="29"/>
      <c r="L3" s="29" t="s">
        <v>58</v>
      </c>
      <c r="M3" s="29"/>
      <c r="N3" s="29"/>
      <c r="O3" s="29"/>
    </row>
    <row r="4" spans="1:15" x14ac:dyDescent="0.2">
      <c r="A4" s="29"/>
      <c r="B4" s="29" t="s">
        <v>29</v>
      </c>
      <c r="C4" s="29"/>
      <c r="D4" s="29" t="s">
        <v>29</v>
      </c>
      <c r="E4" s="29" t="s">
        <v>29</v>
      </c>
      <c r="F4" s="29"/>
      <c r="G4" s="29" t="s">
        <v>65</v>
      </c>
      <c r="H4" s="29"/>
      <c r="I4" s="29"/>
      <c r="J4" s="29" t="s">
        <v>29</v>
      </c>
      <c r="K4" s="29"/>
      <c r="L4" s="29" t="s">
        <v>66</v>
      </c>
      <c r="M4" s="29"/>
      <c r="N4" s="29"/>
      <c r="O4" s="29"/>
    </row>
    <row r="5" spans="1:15" x14ac:dyDescent="0.2">
      <c r="A5" s="29"/>
      <c r="B5" s="29"/>
      <c r="C5" s="29"/>
      <c r="D5" s="29" t="s">
        <v>51</v>
      </c>
      <c r="E5" s="29" t="s">
        <v>13</v>
      </c>
      <c r="F5" s="29"/>
      <c r="G5" s="29" t="s">
        <v>15</v>
      </c>
      <c r="H5" s="29"/>
      <c r="I5" s="29"/>
      <c r="J5" s="29" t="s">
        <v>55</v>
      </c>
      <c r="K5" s="29"/>
      <c r="L5" s="29" t="s">
        <v>67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51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68</v>
      </c>
      <c r="B9" s="29"/>
      <c r="C9" s="29"/>
      <c r="D9" s="29" t="s">
        <v>71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0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0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0</v>
      </c>
      <c r="C13" s="29"/>
      <c r="D13" s="29">
        <v>4</v>
      </c>
      <c r="E13" s="29" t="b">
        <v>1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119</v>
      </c>
      <c r="B21" s="29"/>
      <c r="C21" s="29"/>
      <c r="D21" s="29"/>
      <c r="E21" s="6" t="s">
        <v>169</v>
      </c>
      <c r="F21" s="29"/>
      <c r="G21" s="29"/>
      <c r="H21" s="6" t="s">
        <v>174</v>
      </c>
      <c r="I21" s="29"/>
      <c r="J21" s="29"/>
      <c r="K21" s="29"/>
      <c r="L21" s="29"/>
      <c r="M21" s="29"/>
    </row>
    <row r="22" spans="1:15" x14ac:dyDescent="0.2">
      <c r="A22" s="29" t="s">
        <v>116</v>
      </c>
      <c r="B22" s="29"/>
      <c r="C22" s="29"/>
      <c r="D22" s="29"/>
      <c r="E22" s="6" t="s">
        <v>170</v>
      </c>
      <c r="F22" s="29"/>
      <c r="G22" s="29"/>
      <c r="H22" s="6" t="s">
        <v>175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117</v>
      </c>
      <c r="B23" s="29"/>
      <c r="C23" s="29"/>
      <c r="D23" s="29"/>
      <c r="E23" s="6" t="s">
        <v>171</v>
      </c>
      <c r="F23" s="29"/>
      <c r="G23" s="29"/>
      <c r="H23" s="6" t="s">
        <v>51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118</v>
      </c>
      <c r="B24" s="29"/>
      <c r="C24" s="29"/>
      <c r="D24" s="29"/>
      <c r="E24" s="6" t="s">
        <v>172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173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116</v>
      </c>
      <c r="B26" s="29"/>
      <c r="C26" s="29"/>
      <c r="D26" s="29"/>
      <c r="E26" s="6" t="s">
        <v>83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83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49" t="s">
        <v>177</v>
      </c>
      <c r="B1" s="549"/>
      <c r="C1" s="549"/>
      <c r="D1" s="549"/>
      <c r="E1" s="549"/>
      <c r="F1" s="549"/>
      <c r="G1" s="549"/>
      <c r="H1" s="549"/>
      <c r="I1" s="549"/>
      <c r="J1" s="549"/>
      <c r="K1" s="549"/>
      <c r="L1" s="549"/>
      <c r="M1" s="549"/>
      <c r="N1" s="549"/>
      <c r="O1" s="549"/>
      <c r="P1" s="56"/>
    </row>
    <row r="2" spans="1:16" x14ac:dyDescent="0.2">
      <c r="A2" s="549"/>
      <c r="B2" s="549"/>
      <c r="C2" s="549"/>
      <c r="D2" s="549"/>
      <c r="E2" s="549"/>
      <c r="F2" s="549"/>
      <c r="G2" s="549"/>
      <c r="H2" s="549"/>
      <c r="I2" s="549"/>
      <c r="J2" s="549"/>
      <c r="K2" s="549"/>
      <c r="L2" s="549"/>
      <c r="M2" s="549"/>
      <c r="N2" s="549"/>
      <c r="O2" s="549"/>
      <c r="P2" s="56"/>
    </row>
    <row r="3" spans="1:16" x14ac:dyDescent="0.2">
      <c r="A3" s="549"/>
      <c r="B3" s="549"/>
      <c r="C3" s="549"/>
      <c r="D3" s="549"/>
      <c r="E3" s="549"/>
      <c r="F3" s="549"/>
      <c r="G3" s="549"/>
      <c r="H3" s="549"/>
      <c r="I3" s="549"/>
      <c r="J3" s="549"/>
      <c r="K3" s="549"/>
      <c r="L3" s="549"/>
      <c r="M3" s="549"/>
      <c r="N3" s="549"/>
      <c r="O3" s="549"/>
      <c r="P3" s="56"/>
    </row>
    <row r="4" spans="1:16" x14ac:dyDescent="0.2">
      <c r="A4" s="549"/>
      <c r="B4" s="549"/>
      <c r="C4" s="549"/>
      <c r="D4" s="549"/>
      <c r="E4" s="549"/>
      <c r="F4" s="549"/>
      <c r="G4" s="549"/>
      <c r="H4" s="549"/>
      <c r="I4" s="549"/>
      <c r="J4" s="549"/>
      <c r="K4" s="549"/>
      <c r="L4" s="549"/>
      <c r="M4" s="549"/>
      <c r="N4" s="549"/>
      <c r="O4" s="549"/>
      <c r="P4" s="56"/>
    </row>
    <row r="5" spans="1:16" x14ac:dyDescent="0.2">
      <c r="A5" s="549"/>
      <c r="B5" s="549"/>
      <c r="C5" s="549"/>
      <c r="D5" s="549"/>
      <c r="E5" s="549"/>
      <c r="F5" s="549"/>
      <c r="G5" s="549"/>
      <c r="H5" s="549"/>
      <c r="I5" s="549"/>
      <c r="J5" s="549"/>
      <c r="K5" s="549"/>
      <c r="L5" s="549"/>
      <c r="M5" s="549"/>
      <c r="N5" s="549"/>
      <c r="O5" s="549"/>
      <c r="P5" s="56"/>
    </row>
    <row r="6" spans="1:16" x14ac:dyDescent="0.2">
      <c r="A6" s="549"/>
      <c r="B6" s="549"/>
      <c r="C6" s="549"/>
      <c r="D6" s="549"/>
      <c r="E6" s="549"/>
      <c r="F6" s="549"/>
      <c r="G6" s="549"/>
      <c r="H6" s="549"/>
      <c r="I6" s="549"/>
      <c r="J6" s="549"/>
      <c r="K6" s="549"/>
      <c r="L6" s="549"/>
      <c r="M6" s="549"/>
      <c r="N6" s="549"/>
      <c r="O6" s="549"/>
      <c r="P6" s="56"/>
    </row>
    <row r="7" spans="1:16" x14ac:dyDescent="0.2">
      <c r="A7" s="550"/>
      <c r="B7" s="550"/>
      <c r="C7" s="550"/>
      <c r="D7" s="550"/>
      <c r="E7" s="550"/>
      <c r="F7" s="550"/>
      <c r="G7" s="550"/>
      <c r="H7" s="550"/>
      <c r="I7" s="550"/>
      <c r="J7" s="550"/>
      <c r="K7" s="550"/>
      <c r="L7" s="550"/>
      <c r="M7" s="550"/>
      <c r="N7" s="550"/>
      <c r="O7" s="550"/>
      <c r="P7" s="56"/>
    </row>
    <row r="8" spans="1:16" ht="31.5" customHeight="1" x14ac:dyDescent="0.2">
      <c r="A8" s="548" t="s">
        <v>176</v>
      </c>
      <c r="B8" s="548"/>
      <c r="C8" s="548"/>
      <c r="D8" s="548"/>
      <c r="E8" s="548"/>
      <c r="F8" s="548"/>
      <c r="G8" s="548"/>
      <c r="H8" s="548"/>
      <c r="I8" s="548"/>
      <c r="J8" s="548"/>
      <c r="K8" s="548"/>
      <c r="L8" s="548"/>
      <c r="M8" s="548"/>
      <c r="N8" s="548"/>
      <c r="O8" s="548"/>
      <c r="P8" s="10"/>
    </row>
    <row r="9" spans="1:16" ht="81" customHeight="1" x14ac:dyDescent="0.2">
      <c r="A9" s="551" t="s">
        <v>180</v>
      </c>
      <c r="B9" s="552"/>
      <c r="C9" s="552"/>
      <c r="D9" s="552"/>
      <c r="E9" s="552"/>
      <c r="F9" s="552"/>
      <c r="G9" s="552"/>
      <c r="H9" s="552"/>
      <c r="I9" s="552"/>
      <c r="J9" s="552"/>
      <c r="K9" s="552"/>
      <c r="L9" s="552"/>
      <c r="M9" s="552"/>
      <c r="N9" s="552"/>
      <c r="O9" s="552"/>
      <c r="P9" s="552"/>
    </row>
    <row r="10" spans="1:16" x14ac:dyDescent="0.2">
      <c r="A10" s="547"/>
      <c r="B10" s="547"/>
      <c r="C10" s="547"/>
      <c r="D10" s="547"/>
      <c r="E10" s="547"/>
      <c r="F10" s="547"/>
      <c r="G10" s="547"/>
      <c r="H10" s="547"/>
      <c r="I10" s="547"/>
      <c r="J10" s="547"/>
      <c r="K10" s="547"/>
      <c r="L10" s="547"/>
      <c r="M10" s="547"/>
      <c r="N10" s="547"/>
      <c r="O10" s="547"/>
      <c r="P10" s="547"/>
    </row>
    <row r="11" spans="1:16" x14ac:dyDescent="0.2">
      <c r="A11" s="547"/>
      <c r="B11" s="547"/>
      <c r="C11" s="547"/>
      <c r="D11" s="547"/>
      <c r="E11" s="547"/>
      <c r="F11" s="547"/>
      <c r="G11" s="547"/>
      <c r="H11" s="547"/>
      <c r="I11" s="547"/>
      <c r="J11" s="547"/>
      <c r="K11" s="547"/>
      <c r="L11" s="547"/>
      <c r="M11" s="547"/>
      <c r="N11" s="547"/>
      <c r="O11" s="547"/>
      <c r="P11" s="547"/>
    </row>
    <row r="12" spans="1:16" x14ac:dyDescent="0.2">
      <c r="A12" s="547"/>
      <c r="B12" s="547"/>
      <c r="C12" s="547"/>
      <c r="D12" s="547"/>
      <c r="E12" s="547"/>
      <c r="F12" s="547"/>
      <c r="G12" s="547"/>
      <c r="H12" s="547"/>
      <c r="I12" s="547"/>
      <c r="J12" s="547"/>
      <c r="K12" s="547"/>
      <c r="L12" s="547"/>
      <c r="M12" s="547"/>
      <c r="N12" s="547"/>
      <c r="O12" s="547"/>
      <c r="P12" s="547"/>
    </row>
    <row r="13" spans="1:16" x14ac:dyDescent="0.2">
      <c r="A13" s="547"/>
      <c r="B13" s="547"/>
      <c r="C13" s="547"/>
      <c r="D13" s="547"/>
      <c r="E13" s="547"/>
      <c r="F13" s="547"/>
      <c r="G13" s="547"/>
      <c r="H13" s="547"/>
      <c r="I13" s="547"/>
      <c r="J13" s="547"/>
      <c r="K13" s="547"/>
      <c r="L13" s="547"/>
      <c r="M13" s="547"/>
      <c r="N13" s="547"/>
      <c r="O13" s="547"/>
      <c r="P13" s="547"/>
    </row>
    <row r="14" spans="1:16" x14ac:dyDescent="0.2">
      <c r="A14" s="547"/>
      <c r="B14" s="547"/>
      <c r="C14" s="547"/>
      <c r="D14" s="547"/>
      <c r="E14" s="547"/>
      <c r="F14" s="547"/>
      <c r="G14" s="547"/>
      <c r="H14" s="547"/>
      <c r="I14" s="547"/>
      <c r="J14" s="547"/>
      <c r="K14" s="547"/>
      <c r="L14" s="547"/>
      <c r="M14" s="547"/>
      <c r="N14" s="547"/>
      <c r="O14" s="547"/>
      <c r="P14" s="547"/>
    </row>
    <row r="15" spans="1:16" x14ac:dyDescent="0.2">
      <c r="A15" s="547"/>
      <c r="B15" s="547"/>
      <c r="C15" s="547"/>
      <c r="D15" s="547"/>
      <c r="E15" s="547"/>
      <c r="F15" s="547"/>
      <c r="G15" s="547"/>
      <c r="H15" s="547"/>
      <c r="I15" s="547"/>
      <c r="J15" s="547"/>
      <c r="K15" s="547"/>
      <c r="L15" s="547"/>
      <c r="M15" s="547"/>
      <c r="N15" s="547"/>
      <c r="O15" s="547"/>
      <c r="P15" s="547"/>
    </row>
    <row r="16" spans="1:16" x14ac:dyDescent="0.2">
      <c r="A16" s="547"/>
      <c r="B16" s="547"/>
      <c r="C16" s="547"/>
      <c r="D16" s="547"/>
      <c r="E16" s="547"/>
      <c r="F16" s="547"/>
      <c r="G16" s="547"/>
      <c r="H16" s="547"/>
      <c r="I16" s="547"/>
      <c r="J16" s="547"/>
      <c r="K16" s="547"/>
      <c r="L16" s="547"/>
      <c r="M16" s="547"/>
      <c r="N16" s="547"/>
      <c r="O16" s="547"/>
      <c r="P16" s="547"/>
    </row>
    <row r="17" spans="1:16" x14ac:dyDescent="0.2">
      <c r="A17" s="547"/>
      <c r="B17" s="547"/>
      <c r="C17" s="547"/>
      <c r="D17" s="547"/>
      <c r="E17" s="547"/>
      <c r="F17" s="547"/>
      <c r="G17" s="547"/>
      <c r="H17" s="547"/>
      <c r="I17" s="547"/>
      <c r="J17" s="547"/>
      <c r="K17" s="547"/>
      <c r="L17" s="547"/>
      <c r="M17" s="547"/>
      <c r="N17" s="547"/>
      <c r="O17" s="547"/>
      <c r="P17" s="547"/>
    </row>
    <row r="18" spans="1:16" x14ac:dyDescent="0.2">
      <c r="A18" s="547"/>
      <c r="B18" s="547"/>
      <c r="C18" s="547"/>
      <c r="D18" s="547"/>
      <c r="E18" s="547"/>
      <c r="F18" s="547"/>
      <c r="G18" s="547"/>
      <c r="H18" s="547"/>
      <c r="I18" s="547"/>
      <c r="J18" s="547"/>
      <c r="K18" s="547"/>
      <c r="L18" s="547"/>
      <c r="M18" s="547"/>
      <c r="N18" s="547"/>
      <c r="O18" s="547"/>
      <c r="P18" s="547"/>
    </row>
    <row r="19" spans="1:16" x14ac:dyDescent="0.2">
      <c r="A19" s="547"/>
      <c r="B19" s="547"/>
      <c r="C19" s="547"/>
      <c r="D19" s="547"/>
      <c r="E19" s="547"/>
      <c r="F19" s="547"/>
      <c r="G19" s="547"/>
      <c r="H19" s="547"/>
      <c r="I19" s="547"/>
      <c r="J19" s="547"/>
      <c r="K19" s="547"/>
      <c r="L19" s="547"/>
      <c r="M19" s="547"/>
      <c r="N19" s="547"/>
      <c r="O19" s="547"/>
      <c r="P19" s="547"/>
    </row>
    <row r="20" spans="1:16" x14ac:dyDescent="0.2">
      <c r="A20" s="547"/>
      <c r="B20" s="547"/>
      <c r="C20" s="547"/>
      <c r="D20" s="547"/>
      <c r="E20" s="547"/>
      <c r="F20" s="547"/>
      <c r="G20" s="547"/>
      <c r="H20" s="547"/>
      <c r="I20" s="547"/>
      <c r="J20" s="547"/>
      <c r="K20" s="547"/>
      <c r="L20" s="547"/>
      <c r="M20" s="547"/>
      <c r="N20" s="547"/>
      <c r="O20" s="547"/>
      <c r="P20" s="547"/>
    </row>
    <row r="21" spans="1:16" x14ac:dyDescent="0.2">
      <c r="A21" s="547"/>
      <c r="B21" s="547"/>
      <c r="C21" s="547"/>
      <c r="D21" s="547"/>
      <c r="E21" s="547"/>
      <c r="F21" s="547"/>
      <c r="G21" s="547"/>
      <c r="H21" s="547"/>
      <c r="I21" s="547"/>
      <c r="J21" s="547"/>
      <c r="K21" s="547"/>
      <c r="L21" s="547"/>
      <c r="M21" s="547"/>
      <c r="N21" s="547"/>
      <c r="O21" s="547"/>
      <c r="P21" s="547"/>
    </row>
    <row r="22" spans="1:16" x14ac:dyDescent="0.2">
      <c r="A22" s="547"/>
      <c r="B22" s="547"/>
      <c r="C22" s="547"/>
      <c r="D22" s="547"/>
      <c r="E22" s="547"/>
      <c r="F22" s="547"/>
      <c r="G22" s="547"/>
      <c r="H22" s="547"/>
      <c r="I22" s="547"/>
      <c r="J22" s="547"/>
      <c r="K22" s="547"/>
      <c r="L22" s="547"/>
      <c r="M22" s="547"/>
      <c r="N22" s="547"/>
      <c r="O22" s="547"/>
      <c r="P22" s="547"/>
    </row>
    <row r="23" spans="1:16" x14ac:dyDescent="0.2">
      <c r="A23" s="547"/>
      <c r="B23" s="547"/>
      <c r="C23" s="547"/>
      <c r="D23" s="547"/>
      <c r="E23" s="547"/>
      <c r="F23" s="547"/>
      <c r="G23" s="547"/>
      <c r="H23" s="547"/>
      <c r="I23" s="547"/>
      <c r="J23" s="547"/>
      <c r="K23" s="547"/>
      <c r="L23" s="547"/>
      <c r="M23" s="547"/>
      <c r="N23" s="547"/>
      <c r="O23" s="547"/>
      <c r="P23" s="547"/>
    </row>
    <row r="24" spans="1:16" x14ac:dyDescent="0.2">
      <c r="A24" s="547"/>
      <c r="B24" s="547"/>
      <c r="C24" s="547"/>
      <c r="D24" s="547"/>
      <c r="E24" s="547"/>
      <c r="F24" s="547"/>
      <c r="G24" s="547"/>
      <c r="H24" s="547"/>
      <c r="I24" s="547"/>
      <c r="J24" s="547"/>
      <c r="K24" s="547"/>
      <c r="L24" s="547"/>
      <c r="M24" s="547"/>
      <c r="N24" s="547"/>
      <c r="O24" s="547"/>
      <c r="P24" s="547"/>
    </row>
    <row r="25" spans="1:16" x14ac:dyDescent="0.2">
      <c r="A25" s="547"/>
      <c r="B25" s="547"/>
      <c r="C25" s="547"/>
      <c r="D25" s="547"/>
      <c r="E25" s="547"/>
      <c r="F25" s="547"/>
      <c r="G25" s="547"/>
      <c r="H25" s="547"/>
      <c r="I25" s="547"/>
      <c r="J25" s="547"/>
      <c r="K25" s="547"/>
      <c r="L25" s="547"/>
      <c r="M25" s="547"/>
      <c r="N25" s="547"/>
      <c r="O25" s="547"/>
      <c r="P25" s="547"/>
    </row>
    <row r="26" spans="1:16" x14ac:dyDescent="0.2">
      <c r="A26" s="547"/>
      <c r="B26" s="547"/>
      <c r="C26" s="547"/>
      <c r="D26" s="547"/>
      <c r="E26" s="547"/>
      <c r="F26" s="547"/>
      <c r="G26" s="547"/>
      <c r="H26" s="547"/>
      <c r="I26" s="547"/>
      <c r="J26" s="547"/>
      <c r="K26" s="547"/>
      <c r="L26" s="547"/>
      <c r="M26" s="547"/>
      <c r="N26" s="547"/>
      <c r="O26" s="547"/>
      <c r="P26" s="547"/>
    </row>
    <row r="27" spans="1:16" x14ac:dyDescent="0.2">
      <c r="A27" s="547"/>
      <c r="B27" s="547"/>
      <c r="C27" s="547"/>
      <c r="D27" s="547"/>
      <c r="E27" s="547"/>
      <c r="F27" s="547"/>
      <c r="G27" s="547"/>
      <c r="H27" s="547"/>
      <c r="I27" s="547"/>
      <c r="J27" s="547"/>
      <c r="K27" s="547"/>
      <c r="L27" s="547"/>
      <c r="M27" s="547"/>
      <c r="N27" s="547"/>
      <c r="O27" s="547"/>
      <c r="P27" s="547"/>
    </row>
    <row r="28" spans="1:16" x14ac:dyDescent="0.2">
      <c r="A28" s="547"/>
      <c r="B28" s="547"/>
      <c r="C28" s="547"/>
      <c r="D28" s="547"/>
      <c r="E28" s="547"/>
      <c r="F28" s="547"/>
      <c r="G28" s="547"/>
      <c r="H28" s="547"/>
      <c r="I28" s="547"/>
      <c r="J28" s="547"/>
      <c r="K28" s="547"/>
      <c r="L28" s="547"/>
      <c r="M28" s="547"/>
      <c r="N28" s="547"/>
      <c r="O28" s="547"/>
      <c r="P28" s="547"/>
    </row>
    <row r="29" spans="1:16" x14ac:dyDescent="0.2">
      <c r="A29" s="547"/>
      <c r="B29" s="547"/>
      <c r="C29" s="547"/>
      <c r="D29" s="547"/>
      <c r="E29" s="547"/>
      <c r="F29" s="547"/>
      <c r="G29" s="547"/>
      <c r="H29" s="547"/>
      <c r="I29" s="547"/>
      <c r="J29" s="547"/>
      <c r="K29" s="547"/>
      <c r="L29" s="547"/>
      <c r="M29" s="547"/>
      <c r="N29" s="547"/>
      <c r="O29" s="547"/>
      <c r="P29" s="547"/>
    </row>
    <row r="30" spans="1:16" x14ac:dyDescent="0.2">
      <c r="A30" s="547"/>
      <c r="B30" s="547"/>
      <c r="C30" s="547"/>
      <c r="D30" s="547"/>
      <c r="E30" s="547"/>
      <c r="F30" s="547"/>
      <c r="G30" s="547"/>
      <c r="H30" s="547"/>
      <c r="I30" s="547"/>
      <c r="J30" s="547"/>
      <c r="K30" s="547"/>
      <c r="L30" s="547"/>
      <c r="M30" s="547"/>
      <c r="N30" s="547"/>
      <c r="O30" s="547"/>
      <c r="P30" s="547"/>
    </row>
    <row r="31" spans="1:16" x14ac:dyDescent="0.2">
      <c r="A31" s="547"/>
      <c r="B31" s="547"/>
      <c r="C31" s="547"/>
      <c r="D31" s="547"/>
      <c r="E31" s="547"/>
      <c r="F31" s="547"/>
      <c r="G31" s="547"/>
      <c r="H31" s="547"/>
      <c r="I31" s="547"/>
      <c r="J31" s="547"/>
      <c r="K31" s="547"/>
      <c r="L31" s="547"/>
      <c r="M31" s="547"/>
      <c r="N31" s="547"/>
      <c r="O31" s="547"/>
      <c r="P31" s="547"/>
    </row>
    <row r="32" spans="1:16" x14ac:dyDescent="0.2">
      <c r="A32" s="547"/>
      <c r="B32" s="547"/>
      <c r="C32" s="547"/>
      <c r="D32" s="547"/>
      <c r="E32" s="547"/>
      <c r="F32" s="547"/>
      <c r="G32" s="547"/>
      <c r="H32" s="547"/>
      <c r="I32" s="547"/>
      <c r="J32" s="547"/>
      <c r="K32" s="547"/>
      <c r="L32" s="547"/>
      <c r="M32" s="547"/>
      <c r="N32" s="547"/>
      <c r="O32" s="547"/>
      <c r="P32" s="547"/>
    </row>
    <row r="33" spans="1:16" x14ac:dyDescent="0.2">
      <c r="A33" s="547"/>
      <c r="B33" s="547"/>
      <c r="C33" s="547"/>
      <c r="D33" s="547"/>
      <c r="E33" s="547"/>
      <c r="F33" s="547"/>
      <c r="G33" s="547"/>
      <c r="H33" s="547"/>
      <c r="I33" s="547"/>
      <c r="J33" s="547"/>
      <c r="K33" s="547"/>
      <c r="L33" s="547"/>
      <c r="M33" s="547"/>
      <c r="N33" s="547"/>
      <c r="O33" s="547"/>
      <c r="P33" s="547"/>
    </row>
    <row r="34" spans="1:16" x14ac:dyDescent="0.2">
      <c r="A34" s="547"/>
      <c r="B34" s="547"/>
      <c r="C34" s="547"/>
      <c r="D34" s="547"/>
      <c r="E34" s="547"/>
      <c r="F34" s="547"/>
      <c r="G34" s="547"/>
      <c r="H34" s="547"/>
      <c r="I34" s="547"/>
      <c r="J34" s="547"/>
      <c r="K34" s="547"/>
      <c r="L34" s="547"/>
      <c r="M34" s="547"/>
      <c r="N34" s="547"/>
      <c r="O34" s="547"/>
      <c r="P34" s="547"/>
    </row>
    <row r="35" spans="1:16" x14ac:dyDescent="0.2">
      <c r="A35" s="547"/>
      <c r="B35" s="547"/>
      <c r="C35" s="547"/>
      <c r="D35" s="547"/>
      <c r="E35" s="547"/>
      <c r="F35" s="547"/>
      <c r="G35" s="547"/>
      <c r="H35" s="547"/>
      <c r="I35" s="547"/>
      <c r="J35" s="547"/>
      <c r="K35" s="547"/>
      <c r="L35" s="547"/>
      <c r="M35" s="547"/>
      <c r="N35" s="547"/>
      <c r="O35" s="547"/>
      <c r="P35" s="547"/>
    </row>
    <row r="36" spans="1:16" x14ac:dyDescent="0.2">
      <c r="A36" s="547"/>
      <c r="B36" s="547"/>
      <c r="C36" s="547"/>
      <c r="D36" s="547"/>
      <c r="E36" s="547"/>
      <c r="F36" s="547"/>
      <c r="G36" s="547"/>
      <c r="H36" s="547"/>
      <c r="I36" s="547"/>
      <c r="J36" s="547"/>
      <c r="K36" s="547"/>
      <c r="L36" s="547"/>
      <c r="M36" s="547"/>
      <c r="N36" s="547"/>
      <c r="O36" s="547"/>
      <c r="P36" s="547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18:P18"/>
    <mergeCell ref="A19:P19"/>
    <mergeCell ref="A20:P20"/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24:P24"/>
    <mergeCell ref="A25:P25"/>
    <mergeCell ref="A26:P26"/>
    <mergeCell ref="A27:P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16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Riskóné dr. Pálóczi Zsuzsanna</dc:creator>
  <cp:lastModifiedBy>Riskóné dr. Pálóczi Zsuzsanna</cp:lastModifiedBy>
  <cp:lastPrinted>2011-10-05T13:09:41Z</cp:lastPrinted>
  <dcterms:created xsi:type="dcterms:W3CDTF">2010-12-01T16:37:31Z</dcterms:created>
  <dcterms:modified xsi:type="dcterms:W3CDTF">2015-10-15T08:37:08Z</dcterms:modified>
</cp:coreProperties>
</file>